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0" windowWidth="9330" windowHeight="1065" activeTab="1"/>
  </bookViews>
  <sheets>
    <sheet name="Overview" sheetId="1" r:id="rId1"/>
    <sheet name="SailMail Log" sheetId="2" r:id="rId2"/>
    <sheet name="Station Table" sheetId="3" r:id="rId3"/>
    <sheet name="Chart" sheetId="4" r:id="rId4"/>
    <sheet name="Sheet3" sheetId="5" r:id="rId5"/>
  </sheets>
  <definedNames>
    <definedName name="Callsign">'Station Table'!$B$1:$B$17</definedName>
    <definedName name="SailMailPeriod">'SailMail Log'!$N$2</definedName>
    <definedName name="SailMailStart">'SailMail Log'!$L$3</definedName>
    <definedName name="SailMailTime">'SailMail Log'!$L$2</definedName>
  </definedNames>
  <calcPr fullCalcOnLoad="1"/>
</workbook>
</file>

<file path=xl/sharedStrings.xml><?xml version="1.0" encoding="utf-8"?>
<sst xmlns="http://schemas.openxmlformats.org/spreadsheetml/2006/main" count="341" uniqueCount="110">
  <si>
    <t>Date</t>
  </si>
  <si>
    <t>Connect</t>
  </si>
  <si>
    <t>Station</t>
  </si>
  <si>
    <t>Frequency</t>
  </si>
  <si>
    <t>Traffic</t>
  </si>
  <si>
    <t>Time (min)</t>
  </si>
  <si>
    <t>Totals:</t>
  </si>
  <si>
    <t>SailMail Connection Log as of:</t>
  </si>
  <si>
    <t>Time Available for Connection now:</t>
  </si>
  <si>
    <t>Minutes</t>
  </si>
  <si>
    <t>Eff BPS</t>
  </si>
  <si>
    <t>Hours to UTC:</t>
  </si>
  <si>
    <t>Cnct Mins</t>
  </si>
  <si>
    <t>Char Sent</t>
  </si>
  <si>
    <t>Char Rcvd</t>
  </si>
  <si>
    <t>Location</t>
  </si>
  <si>
    <t>Callsign</t>
  </si>
  <si>
    <t>Frequencies in kHz</t>
  </si>
  <si>
    <t>WRD719</t>
  </si>
  <si>
    <t>5881.4, 7971.4, 10343, 13971, 13986, 18624</t>
  </si>
  <si>
    <t>San Diego</t>
  </si>
  <si>
    <t>WQAB964</t>
  </si>
  <si>
    <t>2759, 5740, 7380, 10206, 13874, 18390, 23060</t>
  </si>
  <si>
    <t>WHV861</t>
  </si>
  <si>
    <t>2800.4, 5861.4, 8020.4, 10320, 10982, 13915, 13946, 18296</t>
  </si>
  <si>
    <t>WHV382</t>
  </si>
  <si>
    <t>2794.4, 5830, 7995, 10315, 13940, 18277</t>
  </si>
  <si>
    <t>KUZ533</t>
  </si>
  <si>
    <r>
      <t>2701.4</t>
    </r>
    <r>
      <rPr>
        <sz val="12"/>
        <rFont val="Comic Sans MS"/>
        <family val="4"/>
      </rPr>
      <t>, 5836, 7957.4, 10325, 13930, 18264</t>
    </r>
  </si>
  <si>
    <t>KZN508</t>
  </si>
  <si>
    <t>2656.4, 5876.4, 7961.4, 7981.4, 10331, 13992, 13998, 18618, 18630</t>
  </si>
  <si>
    <t>XJN714</t>
  </si>
  <si>
    <t>4805, 7822, 10523, 13937, 18234, 21866</t>
  </si>
  <si>
    <t>VZX</t>
  </si>
  <si>
    <t>2824, 4162, 5085.8, 6357, 8442, 10476.2, 12680, 13513.8, 14436.2, 16908, 18594, 22649</t>
  </si>
  <si>
    <t>RC01</t>
  </si>
  <si>
    <r>
      <t>5212</t>
    </r>
    <r>
      <rPr>
        <sz val="12"/>
        <rFont val="Comic Sans MS"/>
        <family val="4"/>
      </rPr>
      <t>, 7957.4, 10335, 13930, 18264, 22212, 27888</t>
    </r>
  </si>
  <si>
    <t>V8V2222</t>
  </si>
  <si>
    <t>5212, 6305, 8399, 10323, 13426, 14987, 16786, 18893, 20373, 22352</t>
  </si>
  <si>
    <t>OSY</t>
  </si>
  <si>
    <t>6330.5, 8422, 12580.5, 16684.5</t>
  </si>
  <si>
    <t>WPTG385</t>
  </si>
  <si>
    <t>2720.8, 5859.4, 7941.4, 10361.4, 13906.4, 13926.4, 18376.4, 22881.4</t>
  </si>
  <si>
    <t>WPUC469</t>
  </si>
  <si>
    <t xml:space="preserve">2807.8, 5897.4, 8009.4, 10366.4, 13921.4, 18381.4, 22961.4 </t>
  </si>
  <si>
    <t>HPPM2</t>
  </si>
  <si>
    <t>2650, 5870, 10337, 18610, 22643</t>
  </si>
  <si>
    <t>HPPM1</t>
  </si>
  <si>
    <t>4075, 5735, 8185, 10450, 13880, 18240, 18440, 23050</t>
  </si>
  <si>
    <t>CEV773</t>
  </si>
  <si>
    <t>2828.5, 5266.5, 10620, 10623, 13861.5, 13875</t>
  </si>
  <si>
    <t>Palo Alto </t>
  </si>
  <si>
    <t>San Luis Obispo</t>
  </si>
  <si>
    <t>Friday Harbor</t>
  </si>
  <si>
    <t>Honolulu </t>
  </si>
  <si>
    <t>Rockhill</t>
  </si>
  <si>
    <t>Lunenburg</t>
  </si>
  <si>
    <t>Firefly</t>
  </si>
  <si>
    <t>Maputo</t>
  </si>
  <si>
    <t>Brunei Bay</t>
  </si>
  <si>
    <t>Brugge Belgium</t>
  </si>
  <si>
    <t>Corpus Christi</t>
  </si>
  <si>
    <t>South Daytona</t>
  </si>
  <si>
    <t>Pedro Miguel</t>
  </si>
  <si>
    <t>Chiriqui</t>
  </si>
  <si>
    <t>Los Lagos</t>
  </si>
  <si>
    <t>At the top are the overall values generated by the log:</t>
  </si>
  <si>
    <t>SailMail Connection Log as of: 1/17/2005  4:25:38 PM      Hours to UTC:</t>
  </si>
  <si>
    <r>
      <t xml:space="preserve">The first line displays the date and time the log was opened.  Since the SailMail system times are UTC, this time should be UTC.  If you do not run your PC on UTC, then enter the UTC offset in hours in the cell to the right of the </t>
    </r>
    <r>
      <rPr>
        <b/>
        <sz val="10"/>
        <rFont val="Arial"/>
        <family val="2"/>
      </rPr>
      <t>Hours to UTC:</t>
    </r>
    <r>
      <rPr>
        <sz val="10"/>
        <rFont val="Arial"/>
        <family val="2"/>
      </rPr>
      <t xml:space="preserve"> text.  If your PC time zone is West Longitude, enter the offset as a positive value.  If your timezone is East Longitude enter the offset as a negative value.</t>
    </r>
  </si>
  <si>
    <t>Disconnect</t>
  </si>
  <si>
    <t>Time (hh:mm:ss)</t>
  </si>
  <si>
    <t>(mm/dd)</t>
  </si>
  <si>
    <t>The worksheet is protected to prevent accidental overwriting of the function calls that perform the calculation.  Protection can be turned off at any time (Tools/Protection/Unprotect Sheet).</t>
  </si>
  <si>
    <t>Comments</t>
  </si>
  <si>
    <t>This spreadsheet was developed under MS Office XP Professional and tested under that suite and MS Office 2003 Professional.  The test OS are Windows XP Professional and Windows 2000 Professional.  The calculations are performed in a single Visual Basic function (DailConnectAvg).  This function may not work properly in earlier versions of MS Office/Visual Basic.</t>
  </si>
  <si>
    <t>7 Day Period Starts:</t>
  </si>
  <si>
    <r>
      <t xml:space="preserve">SailMail Log  </t>
    </r>
    <r>
      <rPr>
        <b/>
        <sz val="12"/>
        <rFont val="Arial"/>
        <family val="2"/>
      </rPr>
      <t>by John Stevenson</t>
    </r>
  </si>
  <si>
    <t>Time Available for Connection now: 52.34 Minutes</t>
  </si>
  <si>
    <t>The purpose of this spreadsheet is provide a log that tracks connect time with the SailMail system.  SailMail users are restricted to a total of 90 minutes of connect time over a 7 day period.  Once over that limit the system may not accept connections for a period necessary to reduce that 7-day connect time total to some value less than 90 minutes.  When I initially started using SailMail I found it difficult to determine how close I was coming to that 90 minute limit.  I did not want to go over the limit and find out how strictly it is enforced.  SailMail allows users to request additional time if they are in danger of going over the limit and have a safety at sea or other critical reason for needing extra connect time.  However, if you don't know how close you are to the limit you don't know when to request an extension.  If you go over it may be too late to request additional time.  You may be locked out for a period of time.</t>
  </si>
  <si>
    <t>Consequently I developed this spreadsheet to help me track my connect time and anticipate if I am in danger of exceeding the system limit.  All connections are entered into the SailMail Log Worksheet.  The necessary fields are the Date, Connect Time and Disconnect Time.  These fields are used to compute the total connect time for the last 7 days.  The additional fields may be filled in to provide a record of these connections, but they are not used in the connect time calculations.</t>
  </si>
  <si>
    <r>
      <t>The second line shows your total connect time for the last 7 days as recorded in the log.  This value is calculated to the date/time displayed in the line above.  The spreadsheet also calculates 7-day connect time for each log entry (7-Day</t>
    </r>
    <r>
      <rPr>
        <b/>
        <sz val="10"/>
        <rFont val="Arial"/>
        <family val="2"/>
      </rPr>
      <t xml:space="preserve"> Cnct Mins </t>
    </r>
    <r>
      <rPr>
        <sz val="10"/>
        <rFont val="Arial"/>
        <family val="2"/>
      </rPr>
      <t>field).  That value reflects the 7-day connect time at the time that connection was completed, and the value is not updated after the log entry is completed.  The value shown at the top of the worksheet is recalculated everytime the spreadsheet is opened (or Function Key 9 is pressed).</t>
    </r>
  </si>
  <si>
    <t>The third line is an attempt to quantify how close you are to the limit.  This value represents how long you can stay connected without going over the limit.  Obviously 52.34 minutes should exceed anyone's requirement for a single connection.  The information on this line becomes important only when the value becomes 15 minutes or less.  With a low quality connection it is very easy to exceed 15 minutes to get one GRIB file and a couple of text messages.  Therefore when the Time Available value becomes small it is time to either delay your next connection for 12 to 24 hours or send a request for additional time to the SailMail sysop.</t>
  </si>
  <si>
    <t>Also please don't try to use these calculations too precisely.  I have no insight into how SailMail calculates the connect used to administer the system.  This is my approach, which may not match what SailMail calculates.</t>
  </si>
  <si>
    <t>The workbook also includes a graph of the daily connection time and the running 7-day connect time.  This may be helpful to plan the next connection so that it does not push the connect time too far above the SailMail 90 minute limit.  The graph can help identify the longer connections that may be a major factor in a currently high 7-day connect time, and identify how much time must pass before these connections will drop out of the total (more than 7 days ago).</t>
  </si>
  <si>
    <t>Current 7-Day Connect Time:</t>
  </si>
  <si>
    <t>7-Day</t>
  </si>
  <si>
    <t xml:space="preserve">Incld in </t>
  </si>
  <si>
    <t>Current 7-Day Connect Time: 37.66 Minutes</t>
  </si>
  <si>
    <t>Therefore the  connect time value shown on the second line is your key to how close you are to the system limit at the current time.  In the example value (37.66 minutes) there should be no worry about going over the limit.</t>
  </si>
  <si>
    <t>Dates and times should be entered in standard Excel formats (mm/dd, hh:mm:ss).  To make the time data entry easier you may elect to change the time separator character from ":" to one that does not require the shift key (e.g., "-" or ".").  This is accomplished through the Windows Control Page.</t>
  </si>
  <si>
    <t>SWR</t>
  </si>
  <si>
    <t>Rcv Terminated</t>
  </si>
  <si>
    <t>No Traffic</t>
  </si>
  <si>
    <t>Couldn't get started</t>
  </si>
  <si>
    <t>Terminated</t>
  </si>
  <si>
    <t>error termination</t>
  </si>
  <si>
    <t>binary CRC error</t>
  </si>
  <si>
    <t>Terminated early</t>
  </si>
  <si>
    <t>terminated</t>
  </si>
  <si>
    <t>SailMail Standard Allocation:</t>
  </si>
  <si>
    <t>Days</t>
  </si>
  <si>
    <t>Calc</t>
  </si>
  <si>
    <t>Reset Date:</t>
  </si>
  <si>
    <t>(Date accumulated time reset to zero by SailMail Admin)</t>
  </si>
  <si>
    <t>Min per</t>
  </si>
  <si>
    <t>terminated by station</t>
  </si>
  <si>
    <t>TERMINATED</t>
  </si>
  <si>
    <t>disconnected by station</t>
  </si>
  <si>
    <t>terminated too slow</t>
  </si>
  <si>
    <t>too slow</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</si>
</sst>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409]h:mm:ss\ AM/PM"/>
    <numFmt numFmtId="167" formatCode="h:mm:ss;@"/>
    <numFmt numFmtId="168" formatCode="0.0"/>
    <numFmt numFmtId="169" formatCode="m/d/yy\ h:mm;@"/>
    <numFmt numFmtId="170" formatCode="&quot;Yes&quot;;&quot;Yes&quot;;&quot;No&quot;"/>
    <numFmt numFmtId="171" formatCode="&quot;True&quot;;&quot;True&quot;;&quot;False&quot;"/>
    <numFmt numFmtId="172" formatCode="&quot;On&quot;;&quot;On&quot;;&quot;Off&quot;"/>
    <numFmt numFmtId="173" formatCode="[$€-2]\ #,##0.00_);[Red]\([$€-2]\ #,##0.00\)"/>
    <numFmt numFmtId="174" formatCode="[$-409]mmm\-yy;@"/>
    <numFmt numFmtId="175" formatCode="[$-409]d\-mmm\-yy;@"/>
  </numFmts>
  <fonts count="9">
    <font>
      <sz val="10"/>
      <name val="Arial"/>
      <family val="0"/>
    </font>
    <font>
      <b/>
      <sz val="10"/>
      <name val="Arial"/>
      <family val="2"/>
    </font>
    <font>
      <sz val="8"/>
      <name val="Arial"/>
      <family val="0"/>
    </font>
    <font>
      <b/>
      <sz val="12"/>
      <name val="Arial"/>
      <family val="2"/>
    </font>
    <font>
      <sz val="10"/>
      <name val="Comic Sans MS"/>
      <family val="4"/>
    </font>
    <font>
      <b/>
      <sz val="12"/>
      <name val="Comic Sans MS"/>
      <family val="4"/>
    </font>
    <font>
      <sz val="12"/>
      <name val="Comic Sans MS"/>
      <family val="4"/>
    </font>
    <font>
      <b/>
      <sz val="22"/>
      <name val="Arial"/>
      <family val="2"/>
    </font>
    <font>
      <b/>
      <sz val="8"/>
      <name val="Arial"/>
      <family val="2"/>
    </font>
  </fonts>
  <fills count="2">
    <fill>
      <patternFill/>
    </fill>
    <fill>
      <patternFill patternType="gray125"/>
    </fill>
  </fills>
  <borders count="3">
    <border>
      <left/>
      <right/>
      <top/>
      <bottom/>
      <diagonal/>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54">
    <xf numFmtId="0" fontId="0" fillId="0" borderId="0" xfId="0" applyAlignment="1">
      <alignment/>
    </xf>
    <xf numFmtId="0" fontId="1" fillId="0" borderId="0" xfId="0" applyFont="1" applyAlignment="1">
      <alignment/>
    </xf>
    <xf numFmtId="165" fontId="0" fillId="0" borderId="0" xfId="0" applyNumberFormat="1" applyAlignment="1">
      <alignment/>
    </xf>
    <xf numFmtId="167" fontId="0" fillId="0" borderId="0" xfId="0" applyNumberFormat="1" applyAlignment="1">
      <alignment/>
    </xf>
    <xf numFmtId="168" fontId="0" fillId="0" borderId="0" xfId="0" applyNumberFormat="1" applyAlignment="1">
      <alignment/>
    </xf>
    <xf numFmtId="2" fontId="0" fillId="0" borderId="0" xfId="0" applyNumberFormat="1" applyAlignment="1">
      <alignment/>
    </xf>
    <xf numFmtId="168" fontId="1" fillId="0" borderId="0" xfId="0" applyNumberFormat="1" applyFont="1" applyAlignment="1">
      <alignment horizontal="right"/>
    </xf>
    <xf numFmtId="168" fontId="3" fillId="0" borderId="0" xfId="0" applyNumberFormat="1" applyFont="1" applyAlignment="1">
      <alignment horizontal="right"/>
    </xf>
    <xf numFmtId="165" fontId="3" fillId="0" borderId="0" xfId="0" applyNumberFormat="1" applyFont="1" applyAlignment="1">
      <alignment horizontal="right"/>
    </xf>
    <xf numFmtId="2" fontId="3" fillId="0" borderId="0" xfId="0" applyNumberFormat="1" applyFont="1" applyAlignment="1">
      <alignment/>
    </xf>
    <xf numFmtId="165" fontId="0" fillId="0" borderId="0" xfId="0" applyNumberFormat="1" applyAlignment="1" applyProtection="1">
      <alignment/>
      <protection locked="0"/>
    </xf>
    <xf numFmtId="167" fontId="0" fillId="0" borderId="0" xfId="0" applyNumberFormat="1" applyAlignment="1" applyProtection="1">
      <alignment/>
      <protection locked="0"/>
    </xf>
    <xf numFmtId="0" fontId="0" fillId="0" borderId="0" xfId="0" applyAlignment="1" applyProtection="1">
      <alignment/>
      <protection locked="0"/>
    </xf>
    <xf numFmtId="168" fontId="0" fillId="0" borderId="0" xfId="0" applyNumberFormat="1" applyAlignment="1" applyProtection="1">
      <alignment/>
      <protection locked="0"/>
    </xf>
    <xf numFmtId="2" fontId="1" fillId="0" borderId="0" xfId="0" applyNumberFormat="1" applyFont="1" applyAlignment="1">
      <alignment horizontal="right"/>
    </xf>
    <xf numFmtId="0" fontId="0" fillId="0" borderId="0" xfId="0" applyAlignment="1">
      <alignment horizontal="center"/>
    </xf>
    <xf numFmtId="0" fontId="1" fillId="0" borderId="0" xfId="0" applyFont="1" applyAlignment="1">
      <alignment horizontal="center"/>
    </xf>
    <xf numFmtId="165" fontId="0" fillId="0" borderId="0" xfId="0" applyNumberFormat="1" applyAlignment="1">
      <alignment horizontal="center"/>
    </xf>
    <xf numFmtId="167" fontId="0" fillId="0" borderId="0" xfId="0" applyNumberFormat="1" applyAlignment="1">
      <alignment horizontal="center"/>
    </xf>
    <xf numFmtId="168" fontId="0" fillId="0" borderId="0" xfId="0" applyNumberFormat="1" applyAlignment="1">
      <alignment horizontal="center"/>
    </xf>
    <xf numFmtId="2" fontId="1" fillId="0" borderId="0" xfId="0" applyNumberFormat="1" applyFont="1" applyAlignment="1">
      <alignment horizontal="center"/>
    </xf>
    <xf numFmtId="2" fontId="0" fillId="0" borderId="0" xfId="0" applyNumberFormat="1" applyAlignment="1">
      <alignment horizontal="center"/>
    </xf>
    <xf numFmtId="165" fontId="1" fillId="0" borderId="0" xfId="0" applyNumberFormat="1" applyFont="1" applyAlignment="1">
      <alignment horizontal="center"/>
    </xf>
    <xf numFmtId="167" fontId="1" fillId="0" borderId="0" xfId="0" applyNumberFormat="1" applyFont="1" applyAlignment="1">
      <alignment horizontal="center"/>
    </xf>
    <xf numFmtId="168" fontId="1" fillId="0" borderId="0" xfId="0" applyNumberFormat="1" applyFont="1" applyAlignment="1">
      <alignment horizontal="center"/>
    </xf>
    <xf numFmtId="2" fontId="0" fillId="0" borderId="0" xfId="0" applyNumberFormat="1" applyAlignment="1" applyProtection="1">
      <alignment/>
      <protection locked="0"/>
    </xf>
    <xf numFmtId="0" fontId="5" fillId="0" borderId="1" xfId="0" applyFont="1" applyBorder="1" applyAlignment="1">
      <alignment/>
    </xf>
    <xf numFmtId="0" fontId="6" fillId="0" borderId="2" xfId="0" applyFont="1" applyBorder="1" applyAlignment="1">
      <alignment/>
    </xf>
    <xf numFmtId="0" fontId="4" fillId="0" borderId="2" xfId="0" applyFont="1" applyBorder="1" applyAlignment="1">
      <alignment/>
    </xf>
    <xf numFmtId="0" fontId="6" fillId="0" borderId="2" xfId="0" applyFont="1" applyBorder="1" applyAlignment="1">
      <alignment horizontal="center"/>
    </xf>
    <xf numFmtId="0" fontId="4" fillId="0" borderId="2" xfId="0" applyFont="1" applyBorder="1" applyAlignment="1">
      <alignment horizontal="center"/>
    </xf>
    <xf numFmtId="0" fontId="7" fillId="0" borderId="0" xfId="0" applyFont="1" applyAlignment="1">
      <alignment wrapText="1"/>
    </xf>
    <xf numFmtId="0" fontId="0" fillId="0" borderId="0" xfId="0" applyAlignment="1">
      <alignment wrapText="1"/>
    </xf>
    <xf numFmtId="165" fontId="3" fillId="0" borderId="0" xfId="0" applyNumberFormat="1" applyFont="1" applyAlignment="1">
      <alignment horizontal="left"/>
    </xf>
    <xf numFmtId="168" fontId="3" fillId="0" borderId="0" xfId="0" applyNumberFormat="1" applyFont="1" applyAlignment="1">
      <alignment horizontal="left"/>
    </xf>
    <xf numFmtId="0" fontId="0" fillId="0" borderId="0" xfId="0" applyAlignment="1">
      <alignment horizontal="center" wrapText="1"/>
    </xf>
    <xf numFmtId="0" fontId="0" fillId="0" borderId="0" xfId="0" applyAlignment="1" applyProtection="1">
      <alignment wrapText="1"/>
      <protection locked="0"/>
    </xf>
    <xf numFmtId="1" fontId="1" fillId="0" borderId="0" xfId="0" applyNumberFormat="1" applyFont="1" applyAlignment="1">
      <alignment horizontal="right"/>
    </xf>
    <xf numFmtId="1" fontId="0" fillId="0" borderId="0" xfId="0" applyNumberFormat="1" applyAlignment="1">
      <alignment/>
    </xf>
    <xf numFmtId="1" fontId="0" fillId="0" borderId="0" xfId="0" applyNumberFormat="1" applyAlignment="1">
      <alignment horizontal="center"/>
    </xf>
    <xf numFmtId="1" fontId="1" fillId="0" borderId="0" xfId="0" applyNumberFormat="1" applyFont="1" applyAlignment="1">
      <alignment horizontal="center"/>
    </xf>
    <xf numFmtId="0" fontId="1" fillId="0" borderId="0" xfId="0" applyFont="1" applyAlignment="1">
      <alignment horizontal="left" wrapText="1"/>
    </xf>
    <xf numFmtId="21" fontId="0" fillId="0" borderId="0" xfId="0" applyNumberFormat="1" applyAlignment="1" applyProtection="1">
      <alignment/>
      <protection locked="0"/>
    </xf>
    <xf numFmtId="1" fontId="0" fillId="0" borderId="0" xfId="0" applyNumberFormat="1" applyAlignment="1" applyProtection="1">
      <alignment/>
      <protection locked="0"/>
    </xf>
    <xf numFmtId="2" fontId="1" fillId="0" borderId="0" xfId="0" applyNumberFormat="1" applyFont="1" applyAlignment="1">
      <alignment horizontal="left"/>
    </xf>
    <xf numFmtId="2" fontId="1" fillId="0" borderId="0" xfId="0" applyNumberFormat="1" applyFont="1" applyAlignment="1" applyProtection="1">
      <alignment/>
      <protection locked="0"/>
    </xf>
    <xf numFmtId="0" fontId="1" fillId="0" borderId="0" xfId="0" applyFont="1" applyAlignment="1">
      <alignment wrapText="1"/>
    </xf>
    <xf numFmtId="175" fontId="0" fillId="0" borderId="0" xfId="0" applyNumberFormat="1" applyAlignment="1">
      <alignment/>
    </xf>
    <xf numFmtId="2" fontId="8" fillId="0" borderId="0" xfId="0" applyNumberFormat="1" applyFont="1" applyAlignment="1">
      <alignment/>
    </xf>
    <xf numFmtId="1" fontId="0" fillId="0" borderId="0" xfId="0" applyNumberFormat="1" applyFont="1" applyAlignment="1" applyProtection="1">
      <alignment horizontal="right"/>
      <protection locked="0"/>
    </xf>
    <xf numFmtId="175" fontId="0" fillId="0" borderId="0" xfId="0" applyNumberFormat="1" applyAlignment="1" applyProtection="1">
      <alignment/>
      <protection locked="0"/>
    </xf>
    <xf numFmtId="169" fontId="3" fillId="0" borderId="0" xfId="0" applyNumberFormat="1" applyFont="1" applyAlignment="1">
      <alignment horizontal="center"/>
    </xf>
    <xf numFmtId="0" fontId="1" fillId="0" borderId="0" xfId="0" applyFont="1" applyAlignment="1">
      <alignment horizontal="center"/>
    </xf>
    <xf numFmtId="167" fontId="1" fillId="0" borderId="0" xfId="0" applyNumberFormat="1"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SailMail Connection Graph</a:t>
            </a:r>
          </a:p>
        </c:rich>
      </c:tx>
      <c:layout/>
      <c:spPr>
        <a:noFill/>
        <a:ln>
          <a:noFill/>
        </a:ln>
      </c:spPr>
    </c:title>
    <c:plotArea>
      <c:layout/>
      <c:lineChart>
        <c:grouping val="standard"/>
        <c:varyColors val="0"/>
        <c:ser>
          <c:idx val="0"/>
          <c:order val="0"/>
          <c:tx>
            <c:strRef>
              <c:f>'SailMail Log'!$N$6:$N$7</c:f>
              <c:strCache>
                <c:ptCount val="1"/>
                <c:pt idx="0">
                  <c:v>7-Day Cnct Mins</c:v>
                </c:pt>
              </c:strCache>
            </c:strRef>
          </c:tx>
          <c:extLst>
            <c:ext xmlns:c14="http://schemas.microsoft.com/office/drawing/2007/8/2/chart" uri="{6F2FDCE9-48DA-4B69-8628-5D25D57E5C99}">
              <c14:invertSolidFillFmt>
                <c14:spPr>
                  <a:solidFill>
                    <a:srgbClr val="000000"/>
                  </a:solidFill>
                </c14:spPr>
              </c14:invertSolidFillFmt>
            </c:ext>
          </c:extLst>
          <c:cat>
            <c:strRef>
              <c:f>'SailMail Log'!$A$8:$A$114</c:f>
              <c:strCache>
                <c:ptCount val="107"/>
                <c:pt idx="0">
                  <c:v>39219</c:v>
                </c:pt>
                <c:pt idx="1">
                  <c:v>39219</c:v>
                </c:pt>
                <c:pt idx="2">
                  <c:v>39220</c:v>
                </c:pt>
                <c:pt idx="3">
                  <c:v>39220</c:v>
                </c:pt>
                <c:pt idx="4">
                  <c:v>39221</c:v>
                </c:pt>
                <c:pt idx="5">
                  <c:v>39221</c:v>
                </c:pt>
                <c:pt idx="6">
                  <c:v>39222</c:v>
                </c:pt>
                <c:pt idx="7">
                  <c:v>39222</c:v>
                </c:pt>
                <c:pt idx="8">
                  <c:v>39222</c:v>
                </c:pt>
                <c:pt idx="9">
                  <c:v>39222</c:v>
                </c:pt>
                <c:pt idx="10">
                  <c:v>39223</c:v>
                </c:pt>
                <c:pt idx="11">
                  <c:v>39223</c:v>
                </c:pt>
                <c:pt idx="12">
                  <c:v>39223</c:v>
                </c:pt>
                <c:pt idx="13">
                  <c:v>39224</c:v>
                </c:pt>
                <c:pt idx="14">
                  <c:v>39224</c:v>
                </c:pt>
                <c:pt idx="15">
                  <c:v>39224</c:v>
                </c:pt>
                <c:pt idx="16">
                  <c:v>39224</c:v>
                </c:pt>
                <c:pt idx="17">
                  <c:v>39225</c:v>
                </c:pt>
                <c:pt idx="18">
                  <c:v>39225</c:v>
                </c:pt>
                <c:pt idx="19">
                  <c:v>39225</c:v>
                </c:pt>
                <c:pt idx="20">
                  <c:v>39226</c:v>
                </c:pt>
                <c:pt idx="21">
                  <c:v>39226</c:v>
                </c:pt>
                <c:pt idx="22">
                  <c:v>39226</c:v>
                </c:pt>
                <c:pt idx="23">
                  <c:v>39226</c:v>
                </c:pt>
                <c:pt idx="24">
                  <c:v>39227</c:v>
                </c:pt>
                <c:pt idx="25">
                  <c:v>39227</c:v>
                </c:pt>
                <c:pt idx="26">
                  <c:v>39227</c:v>
                </c:pt>
                <c:pt idx="27">
                  <c:v>39227</c:v>
                </c:pt>
                <c:pt idx="28">
                  <c:v>39227</c:v>
                </c:pt>
                <c:pt idx="29">
                  <c:v>39227</c:v>
                </c:pt>
                <c:pt idx="30">
                  <c:v>39228</c:v>
                </c:pt>
                <c:pt idx="31">
                  <c:v>39228</c:v>
                </c:pt>
                <c:pt idx="32">
                  <c:v>39229</c:v>
                </c:pt>
                <c:pt idx="33">
                  <c:v>39229</c:v>
                </c:pt>
                <c:pt idx="34">
                  <c:v>39229</c:v>
                </c:pt>
                <c:pt idx="35">
                  <c:v>39229</c:v>
                </c:pt>
                <c:pt idx="36">
                  <c:v>39230</c:v>
                </c:pt>
                <c:pt idx="37">
                  <c:v>39230</c:v>
                </c:pt>
                <c:pt idx="38">
                  <c:v>39230</c:v>
                </c:pt>
                <c:pt idx="39">
                  <c:v>39230</c:v>
                </c:pt>
                <c:pt idx="40">
                  <c:v>39231</c:v>
                </c:pt>
                <c:pt idx="41">
                  <c:v>39231</c:v>
                </c:pt>
                <c:pt idx="42">
                  <c:v>39231</c:v>
                </c:pt>
                <c:pt idx="43">
                  <c:v>39232</c:v>
                </c:pt>
                <c:pt idx="44">
                  <c:v>39232</c:v>
                </c:pt>
                <c:pt idx="45">
                  <c:v>39233</c:v>
                </c:pt>
                <c:pt idx="46">
                  <c:v>39233</c:v>
                </c:pt>
                <c:pt idx="47">
                  <c:v>39233</c:v>
                </c:pt>
                <c:pt idx="48">
                  <c:v>39233</c:v>
                </c:pt>
                <c:pt idx="49">
                  <c:v>39233</c:v>
                </c:pt>
                <c:pt idx="50">
                  <c:v>39233</c:v>
                </c:pt>
                <c:pt idx="51">
                  <c:v>39233</c:v>
                </c:pt>
                <c:pt idx="52">
                  <c:v>39234</c:v>
                </c:pt>
                <c:pt idx="53">
                  <c:v>39234</c:v>
                </c:pt>
                <c:pt idx="54">
                  <c:v>39234</c:v>
                </c:pt>
                <c:pt idx="55">
                  <c:v>39234</c:v>
                </c:pt>
                <c:pt idx="56">
                  <c:v>39234</c:v>
                </c:pt>
                <c:pt idx="57">
                  <c:v>39234</c:v>
                </c:pt>
                <c:pt idx="58">
                  <c:v>39234</c:v>
                </c:pt>
                <c:pt idx="59">
                  <c:v>39234</c:v>
                </c:pt>
                <c:pt idx="60">
                  <c:v>39234</c:v>
                </c:pt>
                <c:pt idx="61">
                  <c:v>39234</c:v>
                </c:pt>
                <c:pt idx="62">
                  <c:v>39235</c:v>
                </c:pt>
                <c:pt idx="63">
                  <c:v>39235</c:v>
                </c:pt>
                <c:pt idx="64">
                  <c:v>39235</c:v>
                </c:pt>
                <c:pt idx="65">
                  <c:v>39235</c:v>
                </c:pt>
                <c:pt idx="66">
                  <c:v>39235</c:v>
                </c:pt>
                <c:pt idx="67">
                  <c:v>39235</c:v>
                </c:pt>
                <c:pt idx="68">
                  <c:v>39235</c:v>
                </c:pt>
                <c:pt idx="69">
                  <c:v>39235</c:v>
                </c:pt>
                <c:pt idx="70">
                  <c:v>39235</c:v>
                </c:pt>
                <c:pt idx="71">
                  <c:v>39235</c:v>
                </c:pt>
                <c:pt idx="72">
                  <c:v>39235</c:v>
                </c:pt>
                <c:pt idx="73">
                  <c:v>39235</c:v>
                </c:pt>
                <c:pt idx="74">
                  <c:v>39235</c:v>
                </c:pt>
                <c:pt idx="75">
                  <c:v>39236</c:v>
                </c:pt>
                <c:pt idx="76">
                  <c:v>39236</c:v>
                </c:pt>
                <c:pt idx="77">
                  <c:v>39236</c:v>
                </c:pt>
                <c:pt idx="78">
                  <c:v>39236</c:v>
                </c:pt>
                <c:pt idx="79">
                  <c:v>39236</c:v>
                </c:pt>
                <c:pt idx="80">
                  <c:v>39236</c:v>
                </c:pt>
                <c:pt idx="81">
                  <c:v>39236</c:v>
                </c:pt>
                <c:pt idx="82">
                  <c:v>39236</c:v>
                </c:pt>
                <c:pt idx="83">
                  <c:v>39236</c:v>
                </c:pt>
                <c:pt idx="84">
                  <c:v>39236</c:v>
                </c:pt>
                <c:pt idx="85">
                  <c:v>39236</c:v>
                </c:pt>
                <c:pt idx="86">
                  <c:v>39236</c:v>
                </c:pt>
                <c:pt idx="87">
                  <c:v>39236</c:v>
                </c:pt>
                <c:pt idx="88">
                  <c:v>39236</c:v>
                </c:pt>
                <c:pt idx="89">
                  <c:v>39236</c:v>
                </c:pt>
                <c:pt idx="90">
                  <c:v>39236</c:v>
                </c:pt>
                <c:pt idx="91">
                  <c:v>39236</c:v>
                </c:pt>
                <c:pt idx="92">
                  <c:v>39236</c:v>
                </c:pt>
                <c:pt idx="93">
                  <c:v>39236</c:v>
                </c:pt>
                <c:pt idx="94">
                  <c:v>39236</c:v>
                </c:pt>
                <c:pt idx="95">
                  <c:v>39237</c:v>
                </c:pt>
                <c:pt idx="96">
                  <c:v>39237</c:v>
                </c:pt>
                <c:pt idx="97">
                  <c:v>39237</c:v>
                </c:pt>
                <c:pt idx="98">
                  <c:v>39237</c:v>
                </c:pt>
                <c:pt idx="99">
                  <c:v>39237</c:v>
                </c:pt>
                <c:pt idx="100">
                  <c:v>39238</c:v>
                </c:pt>
                <c:pt idx="101">
                  <c:v>39238</c:v>
                </c:pt>
                <c:pt idx="102">
                  <c:v>39238</c:v>
                </c:pt>
                <c:pt idx="103">
                  <c:v>39238</c:v>
                </c:pt>
                <c:pt idx="104">
                  <c:v>39238</c:v>
                </c:pt>
                <c:pt idx="105">
                  <c:v>39238</c:v>
                </c:pt>
                <c:pt idx="106">
                  <c:v>39239</c:v>
                </c:pt>
              </c:strCache>
            </c:strRef>
          </c:cat>
          <c:val>
            <c:numRef>
              <c:f>'SailMail Log'!$N$8:$N$114</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1.699999999999986</c:v>
                </c:pt>
                <c:pt idx="31">
                  <c:v>6.000000000000019</c:v>
                </c:pt>
                <c:pt idx="32">
                  <c:v>10.38333333333335</c:v>
                </c:pt>
                <c:pt idx="33">
                  <c:v>12.583333333333336</c:v>
                </c:pt>
                <c:pt idx="34">
                  <c:v>17.400000000000063</c:v>
                </c:pt>
                <c:pt idx="35">
                  <c:v>20.883333333333354</c:v>
                </c:pt>
                <c:pt idx="36">
                  <c:v>24.933333333333348</c:v>
                </c:pt>
                <c:pt idx="37">
                  <c:v>26.03333333333336</c:v>
                </c:pt>
                <c:pt idx="38">
                  <c:v>35.89999999999992</c:v>
                </c:pt>
                <c:pt idx="39">
                  <c:v>40.999999999999915</c:v>
                </c:pt>
                <c:pt idx="40">
                  <c:v>44.68333333333328</c:v>
                </c:pt>
                <c:pt idx="41">
                  <c:v>53.89999999999989</c:v>
                </c:pt>
                <c:pt idx="42">
                  <c:v>60.249999999999766</c:v>
                </c:pt>
                <c:pt idx="43">
                  <c:v>62.16666666666648</c:v>
                </c:pt>
                <c:pt idx="44">
                  <c:v>67.44999999999973</c:v>
                </c:pt>
                <c:pt idx="45">
                  <c:v>73.4666666666664</c:v>
                </c:pt>
                <c:pt idx="46">
                  <c:v>79.64999999999974</c:v>
                </c:pt>
                <c:pt idx="47">
                  <c:v>85.64999999999975</c:v>
                </c:pt>
                <c:pt idx="48">
                  <c:v>90.88333333333304</c:v>
                </c:pt>
                <c:pt idx="49">
                  <c:v>100.5999999999997</c:v>
                </c:pt>
                <c:pt idx="50">
                  <c:v>106.73333333333292</c:v>
                </c:pt>
                <c:pt idx="51">
                  <c:v>118.89999999999968</c:v>
                </c:pt>
                <c:pt idx="52">
                  <c:v>127.84999999999968</c:v>
                </c:pt>
                <c:pt idx="53">
                  <c:v>131.81666666666632</c:v>
                </c:pt>
                <c:pt idx="54">
                  <c:v>140.283333333333</c:v>
                </c:pt>
                <c:pt idx="55">
                  <c:v>145.93333333333297</c:v>
                </c:pt>
                <c:pt idx="56">
                  <c:v>147.39999999999964</c:v>
                </c:pt>
                <c:pt idx="57">
                  <c:v>147.96666666666619</c:v>
                </c:pt>
                <c:pt idx="58">
                  <c:v>152.78333333333276</c:v>
                </c:pt>
                <c:pt idx="59">
                  <c:v>156.34999999999945</c:v>
                </c:pt>
                <c:pt idx="60">
                  <c:v>170.24999999999937</c:v>
                </c:pt>
                <c:pt idx="61">
                  <c:v>179.69999999999925</c:v>
                </c:pt>
                <c:pt idx="62">
                  <c:v>179.94999999999928</c:v>
                </c:pt>
                <c:pt idx="63">
                  <c:v>180.84999999999926</c:v>
                </c:pt>
                <c:pt idx="64">
                  <c:v>181.31666666666595</c:v>
                </c:pt>
                <c:pt idx="65">
                  <c:v>184.1999999999993</c:v>
                </c:pt>
                <c:pt idx="66">
                  <c:v>185.68333333333268</c:v>
                </c:pt>
                <c:pt idx="67">
                  <c:v>186.91666666666603</c:v>
                </c:pt>
                <c:pt idx="68">
                  <c:v>188.21666666666607</c:v>
                </c:pt>
                <c:pt idx="69">
                  <c:v>212.18333333333277</c:v>
                </c:pt>
                <c:pt idx="70">
                  <c:v>217.78333333333268</c:v>
                </c:pt>
                <c:pt idx="71">
                  <c:v>220.3333333333326</c:v>
                </c:pt>
                <c:pt idx="72">
                  <c:v>224.63333333333264</c:v>
                </c:pt>
                <c:pt idx="73">
                  <c:v>224.91666666666606</c:v>
                </c:pt>
                <c:pt idx="74">
                  <c:v>226.0499999999993</c:v>
                </c:pt>
                <c:pt idx="75">
                  <c:v>213.9499999999993</c:v>
                </c:pt>
                <c:pt idx="76">
                  <c:v>217.8999999999993</c:v>
                </c:pt>
                <c:pt idx="77">
                  <c:v>225.1499999999993</c:v>
                </c:pt>
                <c:pt idx="78">
                  <c:v>225.766666666666</c:v>
                </c:pt>
                <c:pt idx="79">
                  <c:v>226.61666666666605</c:v>
                </c:pt>
                <c:pt idx="80">
                  <c:v>227.33333333333277</c:v>
                </c:pt>
                <c:pt idx="81">
                  <c:v>229.16666666666612</c:v>
                </c:pt>
                <c:pt idx="82">
                  <c:v>229.81666666666607</c:v>
                </c:pt>
                <c:pt idx="83">
                  <c:v>235.34999999999937</c:v>
                </c:pt>
                <c:pt idx="84">
                  <c:v>236.29999999999944</c:v>
                </c:pt>
                <c:pt idx="85">
                  <c:v>237.48333333333278</c:v>
                </c:pt>
                <c:pt idx="86">
                  <c:v>238.81666666666612</c:v>
                </c:pt>
                <c:pt idx="87">
                  <c:v>255.94999999999948</c:v>
                </c:pt>
                <c:pt idx="88">
                  <c:v>256.96666666666624</c:v>
                </c:pt>
                <c:pt idx="89">
                  <c:v>257.91666666666623</c:v>
                </c:pt>
                <c:pt idx="90">
                  <c:v>266.1999999999995</c:v>
                </c:pt>
                <c:pt idx="91">
                  <c:v>268.2499999999993</c:v>
                </c:pt>
                <c:pt idx="92">
                  <c:v>269.23333333333255</c:v>
                </c:pt>
                <c:pt idx="93">
                  <c:v>269.7333333333325</c:v>
                </c:pt>
                <c:pt idx="94">
                  <c:v>270.5333333333326</c:v>
                </c:pt>
                <c:pt idx="95">
                  <c:v>251.53333333333265</c:v>
                </c:pt>
                <c:pt idx="96">
                  <c:v>252.08333333333275</c:v>
                </c:pt>
                <c:pt idx="97">
                  <c:v>252.8333333333327</c:v>
                </c:pt>
                <c:pt idx="98">
                  <c:v>254.34999999999923</c:v>
                </c:pt>
                <c:pt idx="99">
                  <c:v>255.6666666666659</c:v>
                </c:pt>
                <c:pt idx="100">
                  <c:v>238.49999999999935</c:v>
                </c:pt>
                <c:pt idx="101">
                  <c:v>242.29999999999936</c:v>
                </c:pt>
                <c:pt idx="102">
                  <c:v>242.76666666666597</c:v>
                </c:pt>
                <c:pt idx="103">
                  <c:v>244.56666666666592</c:v>
                </c:pt>
                <c:pt idx="104">
                  <c:v>246.61666666666608</c:v>
                </c:pt>
                <c:pt idx="105">
                  <c:v>252.54999999999944</c:v>
                </c:pt>
                <c:pt idx="106">
                  <c:v>245.76666666666614</c:v>
                </c:pt>
              </c:numCache>
            </c:numRef>
          </c:val>
          <c:smooth val="0"/>
        </c:ser>
        <c:ser>
          <c:idx val="1"/>
          <c:order val="1"/>
          <c:tx>
            <c:strRef>
              <c:f>'SailMail Log'!$J$6:$J$7</c:f>
              <c:strCache>
                <c:ptCount val="1"/>
                <c:pt idx="0">
                  <c:v>Connect Time (min)</c:v>
                </c:pt>
              </c:strCache>
            </c:strRef>
          </c:tx>
          <c:extLst>
            <c:ext xmlns:c14="http://schemas.microsoft.com/office/drawing/2007/8/2/chart" uri="{6F2FDCE9-48DA-4B69-8628-5D25D57E5C99}">
              <c14:invertSolidFillFmt>
                <c14:spPr>
                  <a:solidFill>
                    <a:srgbClr val="000000"/>
                  </a:solidFill>
                </c14:spPr>
              </c14:invertSolidFillFmt>
            </c:ext>
          </c:extLst>
          <c:val>
            <c:numRef>
              <c:f>'SailMail Log'!$J$8:$J$114</c:f>
              <c:numCache>
                <c:ptCount val="107"/>
                <c:pt idx="0">
                  <c:v>4.483333333333288</c:v>
                </c:pt>
                <c:pt idx="1">
                  <c:v>1.433333333333291</c:v>
                </c:pt>
                <c:pt idx="2">
                  <c:v>3.966666666666754</c:v>
                </c:pt>
                <c:pt idx="3">
                  <c:v>2.9166666666667496</c:v>
                </c:pt>
                <c:pt idx="4">
                  <c:v>13.450000000000024</c:v>
                </c:pt>
                <c:pt idx="5">
                  <c:v>3.36666666666666</c:v>
                </c:pt>
                <c:pt idx="6">
                  <c:v>6.550000000000065</c:v>
                </c:pt>
                <c:pt idx="7">
                  <c:v>23.39999999999998</c:v>
                </c:pt>
                <c:pt idx="8">
                  <c:v>3.049999999999997</c:v>
                </c:pt>
                <c:pt idx="9">
                  <c:v>1.4999999999999147</c:v>
                </c:pt>
                <c:pt idx="10">
                  <c:v>5.433333333333437</c:v>
                </c:pt>
                <c:pt idx="11">
                  <c:v>0.4166666666666785</c:v>
                </c:pt>
                <c:pt idx="12">
                  <c:v>4.483333333333448</c:v>
                </c:pt>
                <c:pt idx="13">
                  <c:v>6.633333333333145</c:v>
                </c:pt>
                <c:pt idx="14">
                  <c:v>0.6000000000000938</c:v>
                </c:pt>
                <c:pt idx="15">
                  <c:v>0.5000000000000782</c:v>
                </c:pt>
                <c:pt idx="16">
                  <c:v>17.633333333333265</c:v>
                </c:pt>
                <c:pt idx="17">
                  <c:v>1.3166666666667393</c:v>
                </c:pt>
                <c:pt idx="18">
                  <c:v>0.7499999999999574</c:v>
                </c:pt>
                <c:pt idx="19">
                  <c:v>7.516666666666829</c:v>
                </c:pt>
                <c:pt idx="20">
                  <c:v>6.083333333333318</c:v>
                </c:pt>
                <c:pt idx="21">
                  <c:v>1.7833333333333456</c:v>
                </c:pt>
                <c:pt idx="22">
                  <c:v>1.8000000000001215</c:v>
                </c:pt>
                <c:pt idx="23">
                  <c:v>9.233333333333391</c:v>
                </c:pt>
                <c:pt idx="24">
                  <c:v>1.3833333333332831</c:v>
                </c:pt>
                <c:pt idx="25">
                  <c:v>1.416666666666675</c:v>
                </c:pt>
                <c:pt idx="26">
                  <c:v>1.8999999999999773</c:v>
                </c:pt>
                <c:pt idx="27">
                  <c:v>0.5999999999999339</c:v>
                </c:pt>
                <c:pt idx="28">
                  <c:v>0.7333333333335013</c:v>
                </c:pt>
                <c:pt idx="29">
                  <c:v>3.7833333333331787</c:v>
                </c:pt>
                <c:pt idx="30">
                  <c:v>1.699999999999986</c:v>
                </c:pt>
                <c:pt idx="31">
                  <c:v>4.300000000000033</c:v>
                </c:pt>
                <c:pt idx="32">
                  <c:v>4.383333333333333</c:v>
                </c:pt>
                <c:pt idx="33">
                  <c:v>2.199999999999984</c:v>
                </c:pt>
                <c:pt idx="34">
                  <c:v>4.816666666666727</c:v>
                </c:pt>
                <c:pt idx="35">
                  <c:v>3.4833333333332916</c:v>
                </c:pt>
                <c:pt idx="36">
                  <c:v>4.049999999999994</c:v>
                </c:pt>
                <c:pt idx="37">
                  <c:v>1.100000000000012</c:v>
                </c:pt>
                <c:pt idx="38">
                  <c:v>9.866666666666557</c:v>
                </c:pt>
                <c:pt idx="39">
                  <c:v>5.099999999999998</c:v>
                </c:pt>
                <c:pt idx="40">
                  <c:v>3.683333333333363</c:v>
                </c:pt>
                <c:pt idx="41">
                  <c:v>9.216666666666615</c:v>
                </c:pt>
                <c:pt idx="42">
                  <c:v>6.3499999999998735</c:v>
                </c:pt>
                <c:pt idx="43">
                  <c:v>1.9166666666667131</c:v>
                </c:pt>
                <c:pt idx="44">
                  <c:v>5.283333333333253</c:v>
                </c:pt>
                <c:pt idx="45">
                  <c:v>6.0166666666666675</c:v>
                </c:pt>
                <c:pt idx="46">
                  <c:v>6.183333333333334</c:v>
                </c:pt>
                <c:pt idx="47">
                  <c:v>6.000000000000019</c:v>
                </c:pt>
                <c:pt idx="48">
                  <c:v>5.233333333333285</c:v>
                </c:pt>
                <c:pt idx="49">
                  <c:v>9.716666666666654</c:v>
                </c:pt>
                <c:pt idx="50">
                  <c:v>6.133333333333226</c:v>
                </c:pt>
                <c:pt idx="51">
                  <c:v>12.166666666666757</c:v>
                </c:pt>
                <c:pt idx="52">
                  <c:v>8.949999999999996</c:v>
                </c:pt>
                <c:pt idx="53">
                  <c:v>3.966666666666654</c:v>
                </c:pt>
                <c:pt idx="54">
                  <c:v>8.466666666666658</c:v>
                </c:pt>
                <c:pt idx="55">
                  <c:v>5.649999999999964</c:v>
                </c:pt>
                <c:pt idx="56">
                  <c:v>1.4666666666666828</c:v>
                </c:pt>
                <c:pt idx="57">
                  <c:v>0.5666666666665421</c:v>
                </c:pt>
                <c:pt idx="58">
                  <c:v>4.816666666666567</c:v>
                </c:pt>
                <c:pt idx="59">
                  <c:v>3.5666666666666913</c:v>
                </c:pt>
                <c:pt idx="60">
                  <c:v>13.899999999999935</c:v>
                </c:pt>
                <c:pt idx="61">
                  <c:v>9.449999999999878</c:v>
                </c:pt>
                <c:pt idx="62">
                  <c:v>6.250000000000018</c:v>
                </c:pt>
                <c:pt idx="63">
                  <c:v>0.8999999999999808</c:v>
                </c:pt>
                <c:pt idx="64">
                  <c:v>0.4666666666666863</c:v>
                </c:pt>
                <c:pt idx="65">
                  <c:v>2.8833333333333577</c:v>
                </c:pt>
                <c:pt idx="66">
                  <c:v>1.4833333333333787</c:v>
                </c:pt>
                <c:pt idx="67">
                  <c:v>1.2333333333333396</c:v>
                </c:pt>
                <c:pt idx="68">
                  <c:v>1.3000000000000433</c:v>
                </c:pt>
                <c:pt idx="69">
                  <c:v>23.966666666666683</c:v>
                </c:pt>
                <c:pt idx="70">
                  <c:v>5.599999999999916</c:v>
                </c:pt>
                <c:pt idx="71">
                  <c:v>2.549999999999919</c:v>
                </c:pt>
                <c:pt idx="72">
                  <c:v>4.300000000000033</c:v>
                </c:pt>
                <c:pt idx="73">
                  <c:v>0.2833333333334309</c:v>
                </c:pt>
                <c:pt idx="74">
                  <c:v>1.133333333333244</c:v>
                </c:pt>
                <c:pt idx="75">
                  <c:v>2.783333333333322</c:v>
                </c:pt>
                <c:pt idx="76">
                  <c:v>3.9499999999999877</c:v>
                </c:pt>
                <c:pt idx="77">
                  <c:v>7.250000000000014</c:v>
                </c:pt>
                <c:pt idx="78">
                  <c:v>0.6166666666667098</c:v>
                </c:pt>
                <c:pt idx="79">
                  <c:v>0.8500000000000529</c:v>
                </c:pt>
                <c:pt idx="80">
                  <c:v>0.7166666666667254</c:v>
                </c:pt>
                <c:pt idx="81">
                  <c:v>1.8333333333333535</c:v>
                </c:pt>
                <c:pt idx="82">
                  <c:v>0.6499999999999417</c:v>
                </c:pt>
                <c:pt idx="83">
                  <c:v>5.533333333333292</c:v>
                </c:pt>
                <c:pt idx="84">
                  <c:v>0.9500000000000686</c:v>
                </c:pt>
                <c:pt idx="85">
                  <c:v>1.1833333333333318</c:v>
                </c:pt>
                <c:pt idx="86">
                  <c:v>1.3333333333333552</c:v>
                </c:pt>
                <c:pt idx="87">
                  <c:v>17.133333333333347</c:v>
                </c:pt>
                <c:pt idx="88">
                  <c:v>1.0166666666667723</c:v>
                </c:pt>
                <c:pt idx="89">
                  <c:v>0.9499999999999886</c:v>
                </c:pt>
                <c:pt idx="90">
                  <c:v>8.283333333333243</c:v>
                </c:pt>
                <c:pt idx="91">
                  <c:v>2.049999999999841</c:v>
                </c:pt>
                <c:pt idx="92">
                  <c:v>0.9833333333332206</c:v>
                </c:pt>
                <c:pt idx="93">
                  <c:v>0.4999999999999183</c:v>
                </c:pt>
                <c:pt idx="94">
                  <c:v>0.8000000000001251</c:v>
                </c:pt>
                <c:pt idx="95">
                  <c:v>1.116666666666688</c:v>
                </c:pt>
                <c:pt idx="96">
                  <c:v>0.550000000000086</c:v>
                </c:pt>
                <c:pt idx="97">
                  <c:v>0.7499999999999574</c:v>
                </c:pt>
                <c:pt idx="98">
                  <c:v>1.5166666666665307</c:v>
                </c:pt>
                <c:pt idx="99">
                  <c:v>1.3166666666666593</c:v>
                </c:pt>
                <c:pt idx="100">
                  <c:v>2.0833333333333326</c:v>
                </c:pt>
                <c:pt idx="101">
                  <c:v>3.8000000000000096</c:v>
                </c:pt>
                <c:pt idx="102">
                  <c:v>0.4666666666666064</c:v>
                </c:pt>
                <c:pt idx="103">
                  <c:v>1.7999999999999616</c:v>
                </c:pt>
                <c:pt idx="104">
                  <c:v>2.0500000000001606</c:v>
                </c:pt>
                <c:pt idx="105">
                  <c:v>5.933333333333355</c:v>
                </c:pt>
                <c:pt idx="106">
                  <c:v>0.4166666666666785</c:v>
                </c:pt>
              </c:numCache>
            </c:numRef>
          </c:val>
          <c:smooth val="0"/>
        </c:ser>
        <c:ser>
          <c:idx val="2"/>
          <c:order val="2"/>
          <c:tx>
            <c:strRef>
              <c:f>'SailMail Log'!$K$7</c:f>
              <c:strCache>
                <c:ptCount val="1"/>
                <c:pt idx="0">
                  <c:v>Calc</c:v>
                </c:pt>
              </c:strCache>
            </c:strRef>
          </c:tx>
          <c:extLst>
            <c:ext xmlns:c14="http://schemas.microsoft.com/office/drawing/2007/8/2/chart" uri="{6F2FDCE9-48DA-4B69-8628-5D25D57E5C99}">
              <c14:invertSolidFillFmt>
                <c14:spPr>
                  <a:solidFill>
                    <a:srgbClr val="000000"/>
                  </a:solidFill>
                </c14:spPr>
              </c14:invertSolidFillFmt>
            </c:ext>
          </c:extLst>
          <c:val>
            <c:numRef>
              <c:f>'SailMail Log'!$K$8:$K$114</c:f>
              <c:numCache>
                <c:ptCount val="10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numCache>
            </c:numRef>
          </c:val>
          <c:smooth val="0"/>
        </c:ser>
        <c:marker val="1"/>
        <c:axId val="16918843"/>
        <c:axId val="18051860"/>
      </c:lineChart>
      <c:catAx>
        <c:axId val="16918843"/>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General" sourceLinked="1"/>
        <c:majorTickMark val="out"/>
        <c:minorTickMark val="none"/>
        <c:tickLblPos val="nextTo"/>
        <c:crossAx val="18051860"/>
        <c:crosses val="autoZero"/>
        <c:auto val="0"/>
        <c:lblOffset val="100"/>
        <c:noMultiLvlLbl val="0"/>
      </c:catAx>
      <c:valAx>
        <c:axId val="18051860"/>
        <c:scaling>
          <c:orientation val="minMax"/>
        </c:scaling>
        <c:axPos val="l"/>
        <c:title>
          <c:tx>
            <c:rich>
              <a:bodyPr vert="horz" rot="-5400000" anchor="ctr"/>
              <a:lstStyle/>
              <a:p>
                <a:pPr algn="ctr">
                  <a:defRPr/>
                </a:pPr>
                <a:r>
                  <a:rPr lang="en-US" cap="none" sz="1000" b="1" i="0" u="none" baseline="0">
                    <a:latin typeface="Arial"/>
                    <a:ea typeface="Arial"/>
                    <a:cs typeface="Arial"/>
                  </a:rPr>
                  <a:t>Minutes</a:t>
                </a:r>
              </a:p>
            </c:rich>
          </c:tx>
          <c:layout/>
          <c:overlay val="0"/>
          <c:spPr>
            <a:noFill/>
            <a:ln>
              <a:noFill/>
            </a:ln>
          </c:spPr>
        </c:title>
        <c:majorGridlines/>
        <c:delete val="0"/>
        <c:numFmt formatCode="General" sourceLinked="1"/>
        <c:majorTickMark val="out"/>
        <c:minorTickMark val="none"/>
        <c:tickLblPos val="nextTo"/>
        <c:crossAx val="1691884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1"/>
  <sheetViews>
    <sheetView workbookViewId="0" zoomScale="99"/>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G24"/>
  <sheetViews>
    <sheetView workbookViewId="0" topLeftCell="A1">
      <selection activeCell="A22" sqref="A22"/>
    </sheetView>
  </sheetViews>
  <sheetFormatPr defaultColWidth="9.140625" defaultRowHeight="12.75"/>
  <cols>
    <col min="1" max="1" width="97.7109375" style="32" customWidth="1"/>
  </cols>
  <sheetData>
    <row r="1" ht="27.75">
      <c r="A1" s="31" t="s">
        <v>76</v>
      </c>
    </row>
    <row r="3" ht="114.75">
      <c r="A3" s="32" t="s">
        <v>78</v>
      </c>
    </row>
    <row r="5" ht="63.75">
      <c r="A5" s="32" t="s">
        <v>79</v>
      </c>
    </row>
    <row r="7" ht="12.75">
      <c r="A7" s="32" t="s">
        <v>66</v>
      </c>
    </row>
    <row r="9" spans="1:7" ht="15.75">
      <c r="A9" s="33" t="s">
        <v>67</v>
      </c>
      <c r="B9" s="51"/>
      <c r="C9" s="51"/>
      <c r="E9" s="5"/>
      <c r="F9" s="14"/>
      <c r="G9" s="25"/>
    </row>
    <row r="10" spans="1:3" ht="15.75">
      <c r="A10" s="33" t="s">
        <v>87</v>
      </c>
      <c r="B10" s="9"/>
      <c r="C10" s="1"/>
    </row>
    <row r="11" ht="15.75">
      <c r="A11" s="34" t="s">
        <v>77</v>
      </c>
    </row>
    <row r="12" ht="15.75">
      <c r="A12" s="34"/>
    </row>
    <row r="13" ht="51">
      <c r="A13" s="32" t="s">
        <v>68</v>
      </c>
    </row>
    <row r="14" ht="63.75">
      <c r="A14" s="32" t="s">
        <v>80</v>
      </c>
    </row>
    <row r="15" ht="25.5">
      <c r="A15" s="32" t="s">
        <v>88</v>
      </c>
    </row>
    <row r="16" ht="76.5">
      <c r="A16" s="32" t="s">
        <v>81</v>
      </c>
    </row>
    <row r="17" ht="25.5">
      <c r="A17" s="32" t="s">
        <v>82</v>
      </c>
    </row>
    <row r="19" ht="63.75">
      <c r="A19" s="32" t="s">
        <v>83</v>
      </c>
    </row>
    <row r="21" ht="38.25">
      <c r="A21" s="32" t="s">
        <v>89</v>
      </c>
    </row>
    <row r="22" ht="25.5">
      <c r="A22" s="32" t="s">
        <v>72</v>
      </c>
    </row>
    <row r="24" ht="51">
      <c r="A24" s="32" t="s">
        <v>74</v>
      </c>
    </row>
  </sheetData>
  <sheetProtection sheet="1" objects="1" scenarios="1" formatColumns="0" insertRows="0"/>
  <mergeCells count="1">
    <mergeCell ref="B9:C9"/>
  </mergeCells>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Sheet1"/>
  <dimension ref="A1:O274"/>
  <sheetViews>
    <sheetView tabSelected="1" workbookViewId="0" topLeftCell="A1">
      <pane ySplit="7" topLeftCell="BM8" activePane="bottomLeft" state="frozen"/>
      <selection pane="topLeft" activeCell="A1" sqref="A1"/>
      <selection pane="bottomLeft" activeCell="C204" sqref="C204"/>
    </sheetView>
  </sheetViews>
  <sheetFormatPr defaultColWidth="9.140625" defaultRowHeight="12.75"/>
  <cols>
    <col min="1" max="1" width="8.28125" style="2" bestFit="1" customWidth="1"/>
    <col min="2" max="2" width="8.421875" style="3" bestFit="1" customWidth="1"/>
    <col min="3" max="3" width="10.7109375" style="3" bestFit="1" customWidth="1"/>
    <col min="4" max="4" width="9.57421875" style="0" bestFit="1" customWidth="1"/>
    <col min="5" max="5" width="10.57421875" style="4" bestFit="1" customWidth="1"/>
    <col min="6" max="6" width="10.28125" style="0" customWidth="1"/>
    <col min="7" max="7" width="10.28125" style="0" bestFit="1" customWidth="1"/>
    <col min="8" max="8" width="9.00390625" style="0" hidden="1" customWidth="1"/>
    <col min="9" max="9" width="9.00390625" style="0" customWidth="1"/>
    <col min="10" max="10" width="10.28125" style="5" bestFit="1" customWidth="1"/>
    <col min="11" max="11" width="8.28125" style="5" bestFit="1" customWidth="1"/>
    <col min="12" max="12" width="9.7109375" style="38" customWidth="1"/>
    <col min="13" max="13" width="8.00390625" style="5" customWidth="1"/>
    <col min="15" max="15" width="35.28125" style="32" customWidth="1"/>
  </cols>
  <sheetData>
    <row r="1" spans="5:13" ht="15.75">
      <c r="E1" s="8" t="s">
        <v>7</v>
      </c>
      <c r="F1" s="51">
        <f ca="1">NOW()+M1/24</f>
        <v>39294.43801064815</v>
      </c>
      <c r="G1" s="51"/>
      <c r="L1" s="37" t="s">
        <v>11</v>
      </c>
      <c r="M1" s="25">
        <v>0</v>
      </c>
    </row>
    <row r="2" spans="5:15" ht="15.75">
      <c r="E2" s="8" t="s">
        <v>75</v>
      </c>
      <c r="F2" s="51">
        <f>F1-SailMailPeriod</f>
        <v>39287.43801064815</v>
      </c>
      <c r="G2" s="51"/>
      <c r="H2">
        <v>0</v>
      </c>
      <c r="I2" s="44" t="s">
        <v>99</v>
      </c>
      <c r="L2" s="49">
        <v>90</v>
      </c>
      <c r="M2" s="45" t="s">
        <v>104</v>
      </c>
      <c r="N2" s="12">
        <v>7</v>
      </c>
      <c r="O2" s="46" t="s">
        <v>100</v>
      </c>
    </row>
    <row r="3" spans="5:13" ht="15.75">
      <c r="E3" s="8" t="s">
        <v>84</v>
      </c>
      <c r="F3" s="9">
        <f>Sailmailconnecttime($A$8:$N$273,F1,SailMailPeriod,SailMailStart)</f>
        <v>0</v>
      </c>
      <c r="G3" s="1" t="s">
        <v>9</v>
      </c>
      <c r="H3">
        <v>0</v>
      </c>
      <c r="K3" s="14" t="s">
        <v>102</v>
      </c>
      <c r="L3" s="50">
        <v>39227</v>
      </c>
      <c r="M3" s="48" t="s">
        <v>103</v>
      </c>
    </row>
    <row r="4" spans="5:12" ht="15.75">
      <c r="E4" s="7" t="s">
        <v>8</v>
      </c>
      <c r="F4" s="9">
        <f>SailMailTime-F3</f>
        <v>90</v>
      </c>
      <c r="G4" s="1" t="s">
        <v>9</v>
      </c>
      <c r="L4" s="47"/>
    </row>
    <row r="5" spans="1:15" s="15" customFormat="1" ht="12.75">
      <c r="A5" s="17"/>
      <c r="B5" s="18"/>
      <c r="C5" s="18"/>
      <c r="E5" s="19"/>
      <c r="F5" s="16"/>
      <c r="G5" s="16"/>
      <c r="J5" s="20"/>
      <c r="K5" s="20"/>
      <c r="L5" s="39"/>
      <c r="M5" s="21"/>
      <c r="N5" s="20"/>
      <c r="O5" s="35"/>
    </row>
    <row r="6" spans="1:15" s="15" customFormat="1" ht="12.75">
      <c r="A6" s="22" t="s">
        <v>0</v>
      </c>
      <c r="B6" s="53" t="s">
        <v>70</v>
      </c>
      <c r="C6" s="53"/>
      <c r="E6" s="19"/>
      <c r="F6" s="52" t="s">
        <v>4</v>
      </c>
      <c r="G6" s="52"/>
      <c r="J6" s="20" t="s">
        <v>1</v>
      </c>
      <c r="K6" s="20" t="s">
        <v>86</v>
      </c>
      <c r="L6" s="39"/>
      <c r="M6" s="21"/>
      <c r="N6" s="20" t="s">
        <v>85</v>
      </c>
      <c r="O6" s="35"/>
    </row>
    <row r="7" spans="1:15" s="15" customFormat="1" ht="12.75">
      <c r="A7" s="16" t="s">
        <v>71</v>
      </c>
      <c r="B7" s="23" t="s">
        <v>1</v>
      </c>
      <c r="C7" s="23" t="s">
        <v>69</v>
      </c>
      <c r="D7" s="16" t="s">
        <v>2</v>
      </c>
      <c r="E7" s="24" t="s">
        <v>3</v>
      </c>
      <c r="F7" s="16" t="s">
        <v>13</v>
      </c>
      <c r="G7" s="16" t="s">
        <v>14</v>
      </c>
      <c r="H7" s="16"/>
      <c r="I7" s="16" t="s">
        <v>90</v>
      </c>
      <c r="J7" s="20" t="s">
        <v>5</v>
      </c>
      <c r="K7" s="20" t="s">
        <v>101</v>
      </c>
      <c r="L7" s="40" t="s">
        <v>4</v>
      </c>
      <c r="M7" s="20" t="s">
        <v>10</v>
      </c>
      <c r="N7" s="20" t="s">
        <v>12</v>
      </c>
      <c r="O7" s="41" t="s">
        <v>73</v>
      </c>
    </row>
    <row r="8" spans="1:15" ht="12.75">
      <c r="A8" s="10">
        <v>39219</v>
      </c>
      <c r="B8" s="11">
        <v>0.7352199074074074</v>
      </c>
      <c r="C8" s="11">
        <v>0.7383333333333333</v>
      </c>
      <c r="D8" s="12" t="s">
        <v>39</v>
      </c>
      <c r="E8" s="13">
        <v>16684.5</v>
      </c>
      <c r="F8" s="12"/>
      <c r="G8" s="12">
        <v>3108</v>
      </c>
      <c r="J8" s="5">
        <f>IF(C8&gt;0,IF(C8&lt;B8,C8+24-B8,C8-B8)*24*60,0)</f>
        <v>4.483333333333288</v>
      </c>
      <c r="K8" s="5" t="b">
        <f>IF(C8&gt;0,IF(A8+C8&lt;$F$2,FALSE,TRUE),FALSE)</f>
        <v>0</v>
      </c>
      <c r="L8" s="38">
        <f aca="true" t="shared" si="0" ref="L8:L14">F8+G8</f>
        <v>3108</v>
      </c>
      <c r="M8" s="5">
        <f>IF(J8&gt;0,L8/J8/60*8,0)</f>
        <v>92.43122676580019</v>
      </c>
      <c r="N8" s="5">
        <f>IF(A8&gt;0,Sailmailconnecttime($A$8:J8,0,SailMailPeriod,SailMailStart),0)</f>
        <v>0</v>
      </c>
      <c r="O8" s="36"/>
    </row>
    <row r="9" spans="1:15" ht="12.75">
      <c r="A9" s="10">
        <v>39219</v>
      </c>
      <c r="B9" s="11">
        <v>0.7504976851851852</v>
      </c>
      <c r="C9" s="11">
        <v>0.7514930555555556</v>
      </c>
      <c r="D9" s="12" t="s">
        <v>39</v>
      </c>
      <c r="E9" s="13">
        <v>16684.5</v>
      </c>
      <c r="F9" s="12">
        <v>1494</v>
      </c>
      <c r="G9" s="12"/>
      <c r="J9" s="5">
        <f aca="true" t="shared" si="1" ref="J9:J72">IF(C9&gt;0,IF(C9&lt;B9,C9+24-B9,C9-B9)*24*60,0)</f>
        <v>1.433333333333291</v>
      </c>
      <c r="K9" s="5" t="b">
        <f aca="true" t="shared" si="2" ref="K9:K72">IF(C9&gt;0,IF(A9+C9&lt;$F$2,FALSE,TRUE),FALSE)</f>
        <v>0</v>
      </c>
      <c r="L9" s="38">
        <f t="shared" si="0"/>
        <v>1494</v>
      </c>
      <c r="M9" s="5">
        <f aca="true" t="shared" si="3" ref="M9:M96">IF(J9&gt;0,L9/J9/60*8,0)</f>
        <v>138.97674418605064</v>
      </c>
      <c r="N9" s="5">
        <f>IF(A9&gt;0,Sailmailconnecttime($A$8:J9,0,SailMailPeriod,SailMailStart),0)</f>
        <v>0</v>
      </c>
      <c r="O9" s="36"/>
    </row>
    <row r="10" spans="1:15" ht="12.75">
      <c r="A10" s="10">
        <v>39220</v>
      </c>
      <c r="B10" s="11">
        <v>0.7549421296296296</v>
      </c>
      <c r="C10" s="11">
        <v>0.7576967592592593</v>
      </c>
      <c r="D10" s="12" t="s">
        <v>39</v>
      </c>
      <c r="E10" s="13">
        <v>16684.5</v>
      </c>
      <c r="F10" s="12">
        <v>2346</v>
      </c>
      <c r="G10" s="12">
        <v>1228</v>
      </c>
      <c r="J10" s="5">
        <f t="shared" si="1"/>
        <v>3.966666666666754</v>
      </c>
      <c r="K10" s="5" t="b">
        <f t="shared" si="2"/>
        <v>0</v>
      </c>
      <c r="L10" s="38">
        <f t="shared" si="0"/>
        <v>3574</v>
      </c>
      <c r="M10" s="5">
        <f t="shared" si="3"/>
        <v>120.13445378150998</v>
      </c>
      <c r="N10" s="5">
        <f>IF(A10&gt;0,Sailmailconnecttime($A$8:J10,0,SailMailPeriod,SailMailStart),0)</f>
        <v>0</v>
      </c>
      <c r="O10" s="36"/>
    </row>
    <row r="11" spans="1:15" ht="12.75">
      <c r="A11" s="10">
        <v>39220</v>
      </c>
      <c r="B11" s="11">
        <v>0.8335648148148148</v>
      </c>
      <c r="C11" s="11">
        <v>0.8355902777777778</v>
      </c>
      <c r="D11" s="12" t="s">
        <v>39</v>
      </c>
      <c r="E11" s="13">
        <v>16684.5</v>
      </c>
      <c r="F11" s="12">
        <v>284</v>
      </c>
      <c r="G11" s="12">
        <v>830</v>
      </c>
      <c r="J11" s="5">
        <f t="shared" si="1"/>
        <v>2.9166666666667496</v>
      </c>
      <c r="K11" s="5" t="b">
        <f t="shared" si="2"/>
        <v>0</v>
      </c>
      <c r="L11" s="38">
        <f t="shared" si="0"/>
        <v>1114</v>
      </c>
      <c r="M11" s="5">
        <f t="shared" si="3"/>
        <v>50.925714285712836</v>
      </c>
      <c r="N11" s="5">
        <f>IF(A11&gt;0,Sailmailconnecttime($A$8:J11,0,SailMailPeriod,SailMailStart),0)</f>
        <v>0</v>
      </c>
      <c r="O11" s="36"/>
    </row>
    <row r="12" spans="1:15" ht="12.75">
      <c r="A12" s="10">
        <v>39221</v>
      </c>
      <c r="B12" s="11">
        <v>0.8312268518518519</v>
      </c>
      <c r="C12" s="11">
        <v>0.8405671296296297</v>
      </c>
      <c r="D12" s="12" t="s">
        <v>39</v>
      </c>
      <c r="E12" s="13">
        <v>8422</v>
      </c>
      <c r="F12" s="12">
        <v>2611</v>
      </c>
      <c r="G12" s="12">
        <v>731</v>
      </c>
      <c r="J12" s="5">
        <f t="shared" si="1"/>
        <v>13.450000000000024</v>
      </c>
      <c r="K12" s="5" t="b">
        <f t="shared" si="2"/>
        <v>0</v>
      </c>
      <c r="L12" s="38">
        <f t="shared" si="0"/>
        <v>3342</v>
      </c>
      <c r="M12" s="5">
        <f t="shared" si="3"/>
        <v>33.13011152416351</v>
      </c>
      <c r="N12" s="5">
        <f>IF(A12&gt;0,Sailmailconnecttime($A$8:J12,0,SailMailPeriod,SailMailStart),0)</f>
        <v>0</v>
      </c>
      <c r="O12" s="36"/>
    </row>
    <row r="13" spans="1:15" ht="12.75">
      <c r="A13" s="10">
        <v>39221</v>
      </c>
      <c r="B13" s="11">
        <v>0.8545717592592593</v>
      </c>
      <c r="C13" s="11">
        <v>0.8569097222222223</v>
      </c>
      <c r="D13" s="12" t="s">
        <v>39</v>
      </c>
      <c r="E13" s="13">
        <v>12580.5</v>
      </c>
      <c r="F13" s="12"/>
      <c r="G13" s="12">
        <v>8454</v>
      </c>
      <c r="J13" s="5">
        <f t="shared" si="1"/>
        <v>3.36666666666666</v>
      </c>
      <c r="K13" s="5" t="b">
        <f t="shared" si="2"/>
        <v>0</v>
      </c>
      <c r="L13" s="38">
        <f t="shared" si="0"/>
        <v>8454</v>
      </c>
      <c r="M13" s="5">
        <f t="shared" si="3"/>
        <v>334.81188118811946</v>
      </c>
      <c r="N13" s="5">
        <f>IF(A13&gt;0,Sailmailconnecttime($A$8:J13,0,SailMailPeriod,SailMailStart),0)</f>
        <v>0</v>
      </c>
      <c r="O13" s="36"/>
    </row>
    <row r="14" spans="1:15" ht="12.75">
      <c r="A14" s="10">
        <v>39222</v>
      </c>
      <c r="B14" s="11">
        <v>0.25666666666666665</v>
      </c>
      <c r="C14" s="11">
        <v>0.2612152777777778</v>
      </c>
      <c r="D14" s="12" t="s">
        <v>39</v>
      </c>
      <c r="E14" s="13">
        <v>6330.5</v>
      </c>
      <c r="F14" s="12">
        <v>855</v>
      </c>
      <c r="G14" s="12">
        <v>1817</v>
      </c>
      <c r="J14" s="5">
        <f t="shared" si="1"/>
        <v>6.550000000000065</v>
      </c>
      <c r="K14" s="5" t="b">
        <f t="shared" si="2"/>
        <v>0</v>
      </c>
      <c r="L14" s="38">
        <f t="shared" si="0"/>
        <v>2672</v>
      </c>
      <c r="M14" s="5">
        <f t="shared" si="3"/>
        <v>54.391857506360786</v>
      </c>
      <c r="N14" s="5">
        <f>IF(A14&gt;0,Sailmailconnecttime($A$8:J14,0,SailMailPeriod,SailMailStart),0)</f>
        <v>0</v>
      </c>
      <c r="O14" s="36"/>
    </row>
    <row r="15" spans="1:15" ht="12.75">
      <c r="A15" s="10">
        <v>39222</v>
      </c>
      <c r="B15" s="11">
        <v>0.8039699074074074</v>
      </c>
      <c r="C15" s="11">
        <v>0.8202199074074074</v>
      </c>
      <c r="D15" s="12" t="s">
        <v>39</v>
      </c>
      <c r="E15" s="13">
        <v>8422</v>
      </c>
      <c r="F15" s="12">
        <v>2934</v>
      </c>
      <c r="G15" s="12">
        <v>487</v>
      </c>
      <c r="J15" s="5">
        <f t="shared" si="1"/>
        <v>23.39999999999998</v>
      </c>
      <c r="K15" s="5" t="b">
        <f t="shared" si="2"/>
        <v>0</v>
      </c>
      <c r="L15" s="38">
        <f aca="true" t="shared" si="4" ref="L15:L27">F15+G15</f>
        <v>3421</v>
      </c>
      <c r="M15" s="5">
        <f t="shared" si="3"/>
        <v>19.492877492877508</v>
      </c>
      <c r="N15" s="5">
        <f>IF(A15&gt;0,Sailmailconnecttime($A$8:J15,0,SailMailPeriod,SailMailStart),0)</f>
        <v>0</v>
      </c>
      <c r="O15" s="36" t="s">
        <v>91</v>
      </c>
    </row>
    <row r="16" spans="1:15" ht="12.75">
      <c r="A16" s="10">
        <v>39222</v>
      </c>
      <c r="B16" s="11">
        <v>0.8309837962962963</v>
      </c>
      <c r="C16" s="11">
        <v>0.8331018518518518</v>
      </c>
      <c r="D16" s="12" t="s">
        <v>39</v>
      </c>
      <c r="E16" s="13">
        <v>12580.5</v>
      </c>
      <c r="F16" s="12"/>
      <c r="G16" s="12">
        <f>6900-G15</f>
        <v>6413</v>
      </c>
      <c r="J16" s="5">
        <f t="shared" si="1"/>
        <v>3.049999999999997</v>
      </c>
      <c r="K16" s="5" t="b">
        <f t="shared" si="2"/>
        <v>0</v>
      </c>
      <c r="L16" s="38">
        <f t="shared" si="4"/>
        <v>6413</v>
      </c>
      <c r="M16" s="5">
        <f t="shared" si="3"/>
        <v>280.3497267759566</v>
      </c>
      <c r="N16" s="5">
        <f>IF(A16&gt;0,Sailmailconnecttime($A$8:J16,0,SailMailPeriod,SailMailStart),0)</f>
        <v>0</v>
      </c>
      <c r="O16" s="36"/>
    </row>
    <row r="17" spans="1:15" ht="12.75">
      <c r="A17" s="10">
        <v>39222</v>
      </c>
      <c r="B17" s="11">
        <v>0.8365972222222222</v>
      </c>
      <c r="C17" s="11">
        <v>0.8376388888888888</v>
      </c>
      <c r="D17" s="12" t="s">
        <v>39</v>
      </c>
      <c r="E17" s="13">
        <v>12580.5</v>
      </c>
      <c r="F17" s="12">
        <v>288</v>
      </c>
      <c r="G17" s="12"/>
      <c r="J17" s="5">
        <f t="shared" si="1"/>
        <v>1.4999999999999147</v>
      </c>
      <c r="K17" s="5" t="b">
        <f t="shared" si="2"/>
        <v>0</v>
      </c>
      <c r="L17" s="38">
        <f t="shared" si="4"/>
        <v>288</v>
      </c>
      <c r="M17" s="5">
        <f t="shared" si="3"/>
        <v>25.600000000001454</v>
      </c>
      <c r="N17" s="5">
        <f>IF(A17&gt;0,Sailmailconnecttime($A$8:J17,0,SailMailPeriod,SailMailStart),0)</f>
        <v>0</v>
      </c>
      <c r="O17" s="36"/>
    </row>
    <row r="18" spans="1:15" ht="12.75">
      <c r="A18" s="10">
        <v>39223</v>
      </c>
      <c r="B18" s="11">
        <v>0.9083564814814814</v>
      </c>
      <c r="C18" s="11">
        <v>0.9121296296296296</v>
      </c>
      <c r="D18" s="12" t="s">
        <v>39</v>
      </c>
      <c r="E18" s="13">
        <v>8422</v>
      </c>
      <c r="F18" s="12">
        <v>4044</v>
      </c>
      <c r="G18" s="12">
        <v>3580</v>
      </c>
      <c r="J18" s="5">
        <f t="shared" si="1"/>
        <v>5.433333333333437</v>
      </c>
      <c r="K18" s="5" t="b">
        <f t="shared" si="2"/>
        <v>0</v>
      </c>
      <c r="L18" s="38">
        <f t="shared" si="4"/>
        <v>7624</v>
      </c>
      <c r="M18" s="5">
        <f t="shared" si="3"/>
        <v>187.09202453987376</v>
      </c>
      <c r="N18" s="5">
        <f>IF(A18&gt;0,Sailmailconnecttime($A$8:J18,0,SailMailPeriod,SailMailStart),0)</f>
        <v>0</v>
      </c>
      <c r="O18" s="36"/>
    </row>
    <row r="19" spans="1:15" ht="12.75">
      <c r="A19" s="10">
        <v>39223</v>
      </c>
      <c r="B19" s="11">
        <v>0.9159953703703704</v>
      </c>
      <c r="C19" s="11">
        <v>0.9162847222222222</v>
      </c>
      <c r="D19" s="12" t="s">
        <v>39</v>
      </c>
      <c r="E19" s="13">
        <v>8422</v>
      </c>
      <c r="F19" s="12"/>
      <c r="G19" s="12"/>
      <c r="J19" s="5">
        <f t="shared" si="1"/>
        <v>0.4166666666666785</v>
      </c>
      <c r="K19" s="5" t="b">
        <f t="shared" si="2"/>
        <v>0</v>
      </c>
      <c r="L19" s="38">
        <f t="shared" si="4"/>
        <v>0</v>
      </c>
      <c r="M19" s="5">
        <f t="shared" si="3"/>
        <v>0</v>
      </c>
      <c r="N19" s="5">
        <f>IF(A19&gt;0,Sailmailconnecttime($A$8:J19,0,SailMailPeriod,SailMailStart),0)</f>
        <v>0</v>
      </c>
      <c r="O19" s="36" t="s">
        <v>92</v>
      </c>
    </row>
    <row r="20" spans="1:15" ht="12.75">
      <c r="A20" s="10">
        <v>39223</v>
      </c>
      <c r="B20" s="11">
        <v>0.9174421296296296</v>
      </c>
      <c r="C20" s="11">
        <v>0.9205555555555556</v>
      </c>
      <c r="D20" s="12" t="s">
        <v>39</v>
      </c>
      <c r="E20" s="13">
        <v>8422</v>
      </c>
      <c r="F20" s="12">
        <v>208</v>
      </c>
      <c r="G20" s="12">
        <v>10146</v>
      </c>
      <c r="J20" s="5">
        <f t="shared" si="1"/>
        <v>4.483333333333448</v>
      </c>
      <c r="K20" s="5" t="b">
        <f t="shared" si="2"/>
        <v>0</v>
      </c>
      <c r="L20" s="38">
        <f t="shared" si="4"/>
        <v>10354</v>
      </c>
      <c r="M20" s="5">
        <f t="shared" si="3"/>
        <v>307.925650557613</v>
      </c>
      <c r="N20" s="5">
        <f>IF(A20&gt;0,Sailmailconnecttime($A$8:J20,0,SailMailPeriod,SailMailStart),0)</f>
        <v>0</v>
      </c>
      <c r="O20" s="36"/>
    </row>
    <row r="21" spans="1:15" ht="12.75">
      <c r="A21" s="10">
        <v>39224</v>
      </c>
      <c r="B21" s="11">
        <v>0.9467476851851853</v>
      </c>
      <c r="C21" s="11">
        <v>0.9513541666666666</v>
      </c>
      <c r="D21" s="12" t="s">
        <v>39</v>
      </c>
      <c r="E21" s="13">
        <v>8422</v>
      </c>
      <c r="F21" s="12">
        <v>3150</v>
      </c>
      <c r="G21" s="12">
        <v>9215</v>
      </c>
      <c r="J21" s="5">
        <f t="shared" si="1"/>
        <v>6.633333333333145</v>
      </c>
      <c r="K21" s="5" t="b">
        <f t="shared" si="2"/>
        <v>0</v>
      </c>
      <c r="L21" s="38">
        <f t="shared" si="4"/>
        <v>12365</v>
      </c>
      <c r="M21" s="5">
        <f t="shared" si="3"/>
        <v>248.54271356784628</v>
      </c>
      <c r="N21" s="5">
        <f>IF(A21&gt;0,Sailmailconnecttime($A$8:J21,0,SailMailPeriod,SailMailStart),0)</f>
        <v>0</v>
      </c>
      <c r="O21" s="36"/>
    </row>
    <row r="22" spans="1:15" ht="12.75">
      <c r="A22" s="10">
        <v>39224</v>
      </c>
      <c r="B22" s="11">
        <v>0.9545717592592592</v>
      </c>
      <c r="C22" s="11">
        <v>0.9549884259259259</v>
      </c>
      <c r="D22" s="12" t="s">
        <v>39</v>
      </c>
      <c r="E22" s="13">
        <v>8422</v>
      </c>
      <c r="F22" s="12"/>
      <c r="G22" s="12"/>
      <c r="J22" s="5">
        <f t="shared" si="1"/>
        <v>0.6000000000000938</v>
      </c>
      <c r="K22" s="5" t="b">
        <f t="shared" si="2"/>
        <v>0</v>
      </c>
      <c r="L22" s="38">
        <f t="shared" si="4"/>
        <v>0</v>
      </c>
      <c r="M22" s="5">
        <f t="shared" si="3"/>
        <v>0</v>
      </c>
      <c r="N22" s="5">
        <f>IF(A22&gt;0,Sailmailconnecttime($A$8:J22,0,SailMailPeriod,SailMailStart),0)</f>
        <v>0</v>
      </c>
      <c r="O22" s="36" t="s">
        <v>92</v>
      </c>
    </row>
    <row r="23" spans="1:15" ht="12.75">
      <c r="A23" s="10">
        <v>39224</v>
      </c>
      <c r="B23" s="11">
        <v>0.9577083333333333</v>
      </c>
      <c r="C23" s="11">
        <v>0.9580555555555555</v>
      </c>
      <c r="D23" s="12" t="s">
        <v>39</v>
      </c>
      <c r="E23" s="13">
        <v>8422</v>
      </c>
      <c r="F23" s="12"/>
      <c r="G23" s="12"/>
      <c r="J23" s="5">
        <f t="shared" si="1"/>
        <v>0.5000000000000782</v>
      </c>
      <c r="K23" s="5" t="b">
        <f t="shared" si="2"/>
        <v>0</v>
      </c>
      <c r="L23" s="38">
        <f t="shared" si="4"/>
        <v>0</v>
      </c>
      <c r="M23" s="5">
        <f t="shared" si="3"/>
        <v>0</v>
      </c>
      <c r="N23" s="5">
        <f>IF(A23&gt;0,Sailmailconnecttime($A$8:J23,0,SailMailPeriod,SailMailStart),0)</f>
        <v>0</v>
      </c>
      <c r="O23" s="36"/>
    </row>
    <row r="24" spans="1:15" ht="12.75">
      <c r="A24" s="10">
        <v>39224</v>
      </c>
      <c r="B24" s="11">
        <v>0.9662962962962963</v>
      </c>
      <c r="C24" s="11">
        <v>0.9785416666666666</v>
      </c>
      <c r="D24" s="12" t="s">
        <v>39</v>
      </c>
      <c r="E24" s="13">
        <v>8422</v>
      </c>
      <c r="F24" s="12"/>
      <c r="G24" s="12">
        <v>18460</v>
      </c>
      <c r="J24" s="5">
        <f t="shared" si="1"/>
        <v>17.633333333333265</v>
      </c>
      <c r="K24" s="5" t="b">
        <f t="shared" si="2"/>
        <v>0</v>
      </c>
      <c r="L24" s="38">
        <f t="shared" si="4"/>
        <v>18460</v>
      </c>
      <c r="M24" s="5">
        <f t="shared" si="3"/>
        <v>139.58412098298732</v>
      </c>
      <c r="N24" s="5">
        <f>IF(A24&gt;0,Sailmailconnecttime($A$8:J24,0,SailMailPeriod,SailMailStart),0)</f>
        <v>0</v>
      </c>
      <c r="O24" s="36"/>
    </row>
    <row r="25" spans="1:15" ht="12.75">
      <c r="A25" s="10">
        <v>39225</v>
      </c>
      <c r="B25" s="11">
        <v>0.38567129629629626</v>
      </c>
      <c r="C25" s="11">
        <v>0.38658564814814816</v>
      </c>
      <c r="D25" s="12" t="s">
        <v>31</v>
      </c>
      <c r="E25" s="13">
        <v>10523</v>
      </c>
      <c r="F25" s="12">
        <v>644</v>
      </c>
      <c r="G25" s="12"/>
      <c r="J25" s="5">
        <f t="shared" si="1"/>
        <v>1.3166666666667393</v>
      </c>
      <c r="K25" s="5" t="b">
        <f t="shared" si="2"/>
        <v>0</v>
      </c>
      <c r="L25" s="38">
        <f t="shared" si="4"/>
        <v>644</v>
      </c>
      <c r="M25" s="5">
        <f t="shared" si="3"/>
        <v>65.21518987341412</v>
      </c>
      <c r="N25" s="5">
        <f>IF(A25&gt;0,Sailmailconnecttime($A$8:J25,0,SailMailPeriod,SailMailStart),0)</f>
        <v>0</v>
      </c>
      <c r="O25" s="36"/>
    </row>
    <row r="26" spans="1:15" ht="12.75">
      <c r="A26" s="10">
        <v>39225</v>
      </c>
      <c r="B26" s="11">
        <v>0.9169675925925925</v>
      </c>
      <c r="C26" s="11">
        <v>0.9174884259259258</v>
      </c>
      <c r="D26" s="12" t="s">
        <v>31</v>
      </c>
      <c r="E26" s="13">
        <v>10523</v>
      </c>
      <c r="F26" s="12"/>
      <c r="G26" s="12"/>
      <c r="J26" s="5">
        <f t="shared" si="1"/>
        <v>0.7499999999999574</v>
      </c>
      <c r="K26" s="5" t="b">
        <f t="shared" si="2"/>
        <v>0</v>
      </c>
      <c r="L26" s="38">
        <f t="shared" si="4"/>
        <v>0</v>
      </c>
      <c r="M26" s="5">
        <f t="shared" si="3"/>
        <v>0</v>
      </c>
      <c r="N26" s="5">
        <f>IF(A26&gt;0,Sailmailconnecttime($A$8:J26,0,SailMailPeriod,SailMailStart),0)</f>
        <v>0</v>
      </c>
      <c r="O26" s="36" t="s">
        <v>93</v>
      </c>
    </row>
    <row r="27" spans="1:15" ht="12.75">
      <c r="A27" s="10">
        <v>39225</v>
      </c>
      <c r="B27" s="11">
        <v>0.918148148148148</v>
      </c>
      <c r="C27" s="11">
        <v>0.9233680555555556</v>
      </c>
      <c r="D27" s="12" t="s">
        <v>39</v>
      </c>
      <c r="E27" s="13">
        <v>8422</v>
      </c>
      <c r="F27" s="12">
        <v>303</v>
      </c>
      <c r="G27" s="12"/>
      <c r="J27" s="5">
        <f t="shared" si="1"/>
        <v>7.516666666666829</v>
      </c>
      <c r="K27" s="5" t="b">
        <f t="shared" si="2"/>
        <v>0</v>
      </c>
      <c r="L27" s="38">
        <f t="shared" si="4"/>
        <v>303</v>
      </c>
      <c r="M27" s="5">
        <f t="shared" si="3"/>
        <v>5.374722838137356</v>
      </c>
      <c r="N27" s="5">
        <f>IF(A27&gt;0,Sailmailconnecttime($A$8:J27,0,SailMailPeriod,SailMailStart),0)</f>
        <v>0</v>
      </c>
      <c r="O27" s="36" t="s">
        <v>94</v>
      </c>
    </row>
    <row r="28" spans="1:15" ht="12.75">
      <c r="A28" s="10">
        <v>39226</v>
      </c>
      <c r="B28" s="11">
        <v>0.06806712962962963</v>
      </c>
      <c r="C28" s="11">
        <v>0.07229166666666666</v>
      </c>
      <c r="D28" s="12" t="s">
        <v>39</v>
      </c>
      <c r="E28" s="13">
        <v>8422</v>
      </c>
      <c r="F28" s="12">
        <v>300</v>
      </c>
      <c r="G28" s="12"/>
      <c r="J28" s="5">
        <f t="shared" si="1"/>
        <v>6.083333333333318</v>
      </c>
      <c r="K28" s="5" t="b">
        <f t="shared" si="2"/>
        <v>0</v>
      </c>
      <c r="L28" s="38">
        <f aca="true" t="shared" si="5" ref="L28:L57">F28+G28</f>
        <v>300</v>
      </c>
      <c r="M28" s="5">
        <f t="shared" si="3"/>
        <v>6.575342465753441</v>
      </c>
      <c r="N28" s="5">
        <f>IF(A28&gt;0,Sailmailconnecttime($A$8:J28,0,SailMailPeriod,SailMailStart),0)</f>
        <v>0</v>
      </c>
      <c r="O28" s="36" t="s">
        <v>94</v>
      </c>
    </row>
    <row r="29" spans="1:15" ht="12.75">
      <c r="A29" s="10">
        <v>39226</v>
      </c>
      <c r="B29" s="11">
        <v>0.4139236111111111</v>
      </c>
      <c r="C29" s="11">
        <v>0.415162037037037</v>
      </c>
      <c r="D29" s="12" t="s">
        <v>29</v>
      </c>
      <c r="E29" s="13">
        <v>10331</v>
      </c>
      <c r="F29" s="12"/>
      <c r="G29" s="12"/>
      <c r="J29" s="5">
        <f t="shared" si="1"/>
        <v>1.7833333333333456</v>
      </c>
      <c r="K29" s="5" t="b">
        <f t="shared" si="2"/>
        <v>0</v>
      </c>
      <c r="L29" s="38">
        <f t="shared" si="5"/>
        <v>0</v>
      </c>
      <c r="M29" s="5">
        <f t="shared" si="3"/>
        <v>0</v>
      </c>
      <c r="N29" s="5">
        <f>IF(A29&gt;0,Sailmailconnecttime($A$8:J29,0,SailMailPeriod,SailMailStart),0)</f>
        <v>0</v>
      </c>
      <c r="O29" s="36" t="s">
        <v>93</v>
      </c>
    </row>
    <row r="30" spans="1:15" ht="12.75">
      <c r="A30" s="10">
        <v>39226</v>
      </c>
      <c r="B30" s="11">
        <v>0.9333333333333332</v>
      </c>
      <c r="C30" s="11">
        <v>0.9345833333333333</v>
      </c>
      <c r="D30" s="12" t="s">
        <v>39</v>
      </c>
      <c r="E30" s="13">
        <v>8422</v>
      </c>
      <c r="F30" s="12"/>
      <c r="G30" s="12"/>
      <c r="J30" s="5">
        <f t="shared" si="1"/>
        <v>1.8000000000001215</v>
      </c>
      <c r="K30" s="5" t="b">
        <f t="shared" si="2"/>
        <v>0</v>
      </c>
      <c r="L30" s="38">
        <f t="shared" si="5"/>
        <v>0</v>
      </c>
      <c r="M30" s="5">
        <f t="shared" si="3"/>
        <v>0</v>
      </c>
      <c r="N30" s="5">
        <f>IF(A30&gt;0,Sailmailconnecttime($A$8:J30,0,SailMailPeriod,SailMailStart),0)</f>
        <v>0</v>
      </c>
      <c r="O30" s="36" t="s">
        <v>93</v>
      </c>
    </row>
    <row r="31" spans="1:15" ht="12.75">
      <c r="A31" s="10">
        <v>39226</v>
      </c>
      <c r="B31" s="11">
        <v>0.9487847222222222</v>
      </c>
      <c r="C31" s="11">
        <v>0.9551967592592593</v>
      </c>
      <c r="D31" s="12" t="s">
        <v>31</v>
      </c>
      <c r="E31" s="13">
        <v>10523</v>
      </c>
      <c r="F31" s="12">
        <v>4906</v>
      </c>
      <c r="G31" s="12">
        <v>13633</v>
      </c>
      <c r="J31" s="5">
        <f t="shared" si="1"/>
        <v>9.233333333333391</v>
      </c>
      <c r="K31" s="5" t="b">
        <f t="shared" si="2"/>
        <v>0</v>
      </c>
      <c r="L31" s="38">
        <f t="shared" si="5"/>
        <v>18539</v>
      </c>
      <c r="M31" s="5">
        <f t="shared" si="3"/>
        <v>267.71119133573836</v>
      </c>
      <c r="N31" s="5">
        <f>IF(A31&gt;0,Sailmailconnecttime($A$8:J31,0,SailMailPeriod,SailMailStart),0)</f>
        <v>0</v>
      </c>
      <c r="O31" s="36"/>
    </row>
    <row r="32" spans="1:15" ht="12.75">
      <c r="A32" s="10">
        <v>39227</v>
      </c>
      <c r="B32" s="11">
        <v>0.19306712962962966</v>
      </c>
      <c r="C32" s="11">
        <v>0.19402777777777777</v>
      </c>
      <c r="D32" s="12" t="s">
        <v>31</v>
      </c>
      <c r="E32" s="13">
        <v>7822</v>
      </c>
      <c r="F32" s="12">
        <v>297</v>
      </c>
      <c r="G32" s="12">
        <v>1311</v>
      </c>
      <c r="J32" s="5">
        <f t="shared" si="1"/>
        <v>1.3833333333332831</v>
      </c>
      <c r="K32" s="5" t="b">
        <f t="shared" si="2"/>
        <v>0</v>
      </c>
      <c r="L32" s="38">
        <f t="shared" si="5"/>
        <v>1608</v>
      </c>
      <c r="M32" s="5">
        <f t="shared" si="3"/>
        <v>154.98795180723454</v>
      </c>
      <c r="N32" s="5">
        <f>IF(A32&gt;0,Sailmailconnecttime($A$8:J32,0,SailMailPeriod,SailMailStart),0)</f>
        <v>0</v>
      </c>
      <c r="O32" s="36"/>
    </row>
    <row r="33" spans="1:15" ht="12.75">
      <c r="A33" s="10">
        <v>39227</v>
      </c>
      <c r="B33" s="11">
        <v>0.19694444444444445</v>
      </c>
      <c r="C33" s="11">
        <v>0.19792824074074075</v>
      </c>
      <c r="D33" s="12" t="s">
        <v>31</v>
      </c>
      <c r="E33" s="13">
        <v>7822</v>
      </c>
      <c r="F33" s="12">
        <v>488</v>
      </c>
      <c r="G33" s="12">
        <v>992</v>
      </c>
      <c r="J33" s="5">
        <f t="shared" si="1"/>
        <v>1.416666666666675</v>
      </c>
      <c r="K33" s="5" t="b">
        <f t="shared" si="2"/>
        <v>0</v>
      </c>
      <c r="L33" s="38">
        <f t="shared" si="5"/>
        <v>1480</v>
      </c>
      <c r="M33" s="5">
        <f t="shared" si="3"/>
        <v>139.29411764705802</v>
      </c>
      <c r="N33" s="5">
        <f>IF(A33&gt;0,Sailmailconnecttime($A$8:J33,0,SailMailPeriod,SailMailStart),0)</f>
        <v>0</v>
      </c>
      <c r="O33" s="36"/>
    </row>
    <row r="34" spans="1:15" ht="12.75">
      <c r="A34" s="10">
        <v>39227</v>
      </c>
      <c r="B34" s="11">
        <v>0.9350694444444444</v>
      </c>
      <c r="C34" s="11">
        <v>0.9363888888888888</v>
      </c>
      <c r="D34" s="12" t="s">
        <v>31</v>
      </c>
      <c r="E34" s="13">
        <v>13937</v>
      </c>
      <c r="F34" s="12">
        <v>2216</v>
      </c>
      <c r="G34" s="12">
        <v>2267</v>
      </c>
      <c r="J34" s="5">
        <f t="shared" si="1"/>
        <v>1.8999999999999773</v>
      </c>
      <c r="K34" s="5" t="b">
        <f t="shared" si="2"/>
        <v>0</v>
      </c>
      <c r="L34" s="38">
        <f t="shared" si="5"/>
        <v>4483</v>
      </c>
      <c r="M34" s="5">
        <f t="shared" si="3"/>
        <v>314.59649122807394</v>
      </c>
      <c r="N34" s="5">
        <f>IF(A34&gt;0,Sailmailconnecttime($A$8:J34,0,SailMailPeriod,SailMailStart),0)</f>
        <v>0</v>
      </c>
      <c r="O34" s="36"/>
    </row>
    <row r="35" spans="1:15" ht="12.75">
      <c r="A35" s="10">
        <v>39227</v>
      </c>
      <c r="B35" s="11">
        <v>0.9447916666666667</v>
      </c>
      <c r="C35" s="11">
        <v>0.9452083333333333</v>
      </c>
      <c r="D35" s="12" t="s">
        <v>31</v>
      </c>
      <c r="E35" s="13">
        <v>10523</v>
      </c>
      <c r="F35" s="12"/>
      <c r="G35" s="12"/>
      <c r="J35" s="5">
        <f t="shared" si="1"/>
        <v>0.5999999999999339</v>
      </c>
      <c r="K35" s="5" t="b">
        <f t="shared" si="2"/>
        <v>0</v>
      </c>
      <c r="L35" s="38">
        <f t="shared" si="5"/>
        <v>0</v>
      </c>
      <c r="M35" s="5">
        <f t="shared" si="3"/>
        <v>0</v>
      </c>
      <c r="N35" s="5">
        <f>IF(A35&gt;0,Sailmailconnecttime($A$8:J35,0,SailMailPeriod,SailMailStart),0)</f>
        <v>0</v>
      </c>
      <c r="O35" s="36" t="s">
        <v>92</v>
      </c>
    </row>
    <row r="36" spans="1:15" ht="12.75">
      <c r="A36" s="10">
        <v>39227</v>
      </c>
      <c r="B36" s="11">
        <v>0.9489583333333332</v>
      </c>
      <c r="C36" s="11">
        <v>0.9494675925925926</v>
      </c>
      <c r="D36" s="12" t="s">
        <v>31</v>
      </c>
      <c r="E36" s="13">
        <v>10523</v>
      </c>
      <c r="F36" s="12"/>
      <c r="G36" s="12"/>
      <c r="J36" s="5">
        <f t="shared" si="1"/>
        <v>0.7333333333335013</v>
      </c>
      <c r="K36" s="5" t="b">
        <f t="shared" si="2"/>
        <v>0</v>
      </c>
      <c r="L36" s="38">
        <f t="shared" si="5"/>
        <v>0</v>
      </c>
      <c r="M36" s="5">
        <f t="shared" si="3"/>
        <v>0</v>
      </c>
      <c r="N36" s="5">
        <f>IF(A36&gt;0,Sailmailconnecttime($A$8:J36,0,SailMailPeriod,SailMailStart),0)</f>
        <v>0</v>
      </c>
      <c r="O36" s="36" t="s">
        <v>93</v>
      </c>
    </row>
    <row r="37" spans="1:15" ht="12.75">
      <c r="A37" s="10">
        <v>39227</v>
      </c>
      <c r="B37" s="11">
        <v>0.9499652777777778</v>
      </c>
      <c r="C37" s="11">
        <v>0.9525925925925925</v>
      </c>
      <c r="D37" s="12" t="s">
        <v>31</v>
      </c>
      <c r="E37" s="13">
        <v>13937</v>
      </c>
      <c r="F37" s="12"/>
      <c r="G37" s="12">
        <v>12565</v>
      </c>
      <c r="J37" s="5">
        <f t="shared" si="1"/>
        <v>3.7833333333331787</v>
      </c>
      <c r="K37" s="5" t="b">
        <f t="shared" si="2"/>
        <v>0</v>
      </c>
      <c r="L37" s="38">
        <f t="shared" si="5"/>
        <v>12565</v>
      </c>
      <c r="M37" s="5">
        <f t="shared" si="3"/>
        <v>442.81938325993</v>
      </c>
      <c r="N37" s="5">
        <f>IF(A37&gt;0,Sailmailconnecttime($A$8:J37,0,SailMailPeriod,SailMailStart),0)</f>
        <v>0</v>
      </c>
      <c r="O37" s="36"/>
    </row>
    <row r="38" spans="1:15" ht="12.75">
      <c r="A38" s="10">
        <v>39228</v>
      </c>
      <c r="B38" s="11">
        <v>0.19599537037037038</v>
      </c>
      <c r="C38" s="11">
        <v>0.19717592592592592</v>
      </c>
      <c r="D38" s="12" t="s">
        <v>31</v>
      </c>
      <c r="E38" s="13">
        <v>7822</v>
      </c>
      <c r="F38" s="12">
        <v>207</v>
      </c>
      <c r="G38" s="12">
        <v>1385</v>
      </c>
      <c r="J38" s="5">
        <f t="shared" si="1"/>
        <v>1.699999999999986</v>
      </c>
      <c r="K38" s="5" t="b">
        <f t="shared" si="2"/>
        <v>0</v>
      </c>
      <c r="L38" s="38">
        <f t="shared" si="5"/>
        <v>1592</v>
      </c>
      <c r="M38" s="5">
        <f t="shared" si="3"/>
        <v>124.86274509804025</v>
      </c>
      <c r="N38" s="5">
        <f>IF(A38&gt;0,Sailmailconnecttime($A$8:J38,0,SailMailPeriod,SailMailStart),0)</f>
        <v>1.699999999999986</v>
      </c>
      <c r="O38" s="36"/>
    </row>
    <row r="39" spans="1:15" ht="12.75">
      <c r="A39" s="10">
        <v>39228</v>
      </c>
      <c r="B39" s="11">
        <v>0.9751388888888889</v>
      </c>
      <c r="C39" s="11">
        <v>0.978125</v>
      </c>
      <c r="D39" s="12" t="s">
        <v>31</v>
      </c>
      <c r="E39" s="13">
        <v>7822</v>
      </c>
      <c r="F39" s="12">
        <v>2332</v>
      </c>
      <c r="G39" s="12">
        <v>8394</v>
      </c>
      <c r="J39" s="5">
        <f t="shared" si="1"/>
        <v>4.300000000000033</v>
      </c>
      <c r="K39" s="5" t="b">
        <f t="shared" si="2"/>
        <v>0</v>
      </c>
      <c r="L39" s="38">
        <f t="shared" si="5"/>
        <v>10726</v>
      </c>
      <c r="M39" s="5">
        <f t="shared" si="3"/>
        <v>332.5891472868192</v>
      </c>
      <c r="N39" s="5">
        <f>IF(A39&gt;0,Sailmailconnecttime($A$8:J39,0,SailMailPeriod,SailMailStart),0)</f>
        <v>6.000000000000019</v>
      </c>
      <c r="O39" s="36"/>
    </row>
    <row r="40" spans="1:15" ht="12.75">
      <c r="A40" s="10">
        <v>39229</v>
      </c>
      <c r="B40" s="11">
        <v>0.016180555555555556</v>
      </c>
      <c r="C40" s="11">
        <v>0.019224537037037037</v>
      </c>
      <c r="D40" s="12" t="s">
        <v>31</v>
      </c>
      <c r="E40" s="13">
        <v>7822</v>
      </c>
      <c r="F40" s="12"/>
      <c r="G40" s="12">
        <v>12793</v>
      </c>
      <c r="J40" s="5">
        <f t="shared" si="1"/>
        <v>4.383333333333333</v>
      </c>
      <c r="K40" s="5" t="b">
        <f t="shared" si="2"/>
        <v>0</v>
      </c>
      <c r="L40" s="38">
        <f t="shared" si="5"/>
        <v>12793</v>
      </c>
      <c r="M40" s="5">
        <f t="shared" si="3"/>
        <v>389.14068441064643</v>
      </c>
      <c r="N40" s="5">
        <f>IF(A40&gt;0,Sailmailconnecttime($A$8:J40,0,SailMailPeriod,SailMailStart),0)</f>
        <v>10.38333333333335</v>
      </c>
      <c r="O40" s="36"/>
    </row>
    <row r="41" spans="1:15" ht="12.75">
      <c r="A41" s="10">
        <v>39229</v>
      </c>
      <c r="B41" s="11">
        <v>0.17483796296296297</v>
      </c>
      <c r="C41" s="42">
        <v>0.17636574074074074</v>
      </c>
      <c r="D41" s="12" t="s">
        <v>31</v>
      </c>
      <c r="E41" s="13">
        <v>7822</v>
      </c>
      <c r="F41" s="12">
        <v>301</v>
      </c>
      <c r="G41" s="43">
        <v>2675</v>
      </c>
      <c r="J41" s="5">
        <f t="shared" si="1"/>
        <v>2.199999999999984</v>
      </c>
      <c r="K41" s="5" t="b">
        <f t="shared" si="2"/>
        <v>0</v>
      </c>
      <c r="L41" s="38">
        <f t="shared" si="5"/>
        <v>2976</v>
      </c>
      <c r="M41" s="5">
        <f t="shared" si="3"/>
        <v>180.36363636363768</v>
      </c>
      <c r="N41" s="5">
        <f>IF(A41&gt;0,Sailmailconnecttime($A$8:J41,0,SailMailPeriod,SailMailStart),0)</f>
        <v>12.583333333333336</v>
      </c>
      <c r="O41" s="36"/>
    </row>
    <row r="42" spans="1:15" ht="12.75">
      <c r="A42" s="10">
        <v>39229</v>
      </c>
      <c r="B42" s="11">
        <v>0.9657407407407407</v>
      </c>
      <c r="C42" s="11">
        <v>0.9690856481481481</v>
      </c>
      <c r="D42" s="12" t="s">
        <v>31</v>
      </c>
      <c r="E42" s="13">
        <v>7822</v>
      </c>
      <c r="F42" s="12">
        <v>2572</v>
      </c>
      <c r="G42" s="12">
        <v>856</v>
      </c>
      <c r="J42" s="5">
        <f t="shared" si="1"/>
        <v>4.816666666666727</v>
      </c>
      <c r="K42" s="5" t="b">
        <f t="shared" si="2"/>
        <v>0</v>
      </c>
      <c r="L42" s="38">
        <f t="shared" si="5"/>
        <v>3428</v>
      </c>
      <c r="M42" s="5">
        <f t="shared" si="3"/>
        <v>94.89273356401264</v>
      </c>
      <c r="N42" s="5">
        <f>IF(A42&gt;0,Sailmailconnecttime($A$8:J42,0,SailMailPeriod,SailMailStart),0)</f>
        <v>17.400000000000063</v>
      </c>
      <c r="O42" s="36"/>
    </row>
    <row r="43" spans="1:15" ht="12.75">
      <c r="A43" s="10">
        <v>39229</v>
      </c>
      <c r="B43" s="11">
        <v>0.983275462962963</v>
      </c>
      <c r="C43" s="11">
        <v>0.9856944444444444</v>
      </c>
      <c r="D43" s="12" t="s">
        <v>31</v>
      </c>
      <c r="E43" s="13">
        <v>10523</v>
      </c>
      <c r="F43" s="12"/>
      <c r="G43" s="12">
        <v>4273</v>
      </c>
      <c r="J43" s="5">
        <f t="shared" si="1"/>
        <v>3.4833333333332916</v>
      </c>
      <c r="K43" s="5" t="b">
        <f t="shared" si="2"/>
        <v>0</v>
      </c>
      <c r="L43" s="38">
        <f t="shared" si="5"/>
        <v>4273</v>
      </c>
      <c r="M43" s="5">
        <f t="shared" si="3"/>
        <v>163.55980861244217</v>
      </c>
      <c r="N43" s="5">
        <f>IF(A43&gt;0,Sailmailconnecttime($A$8:J43,0,SailMailPeriod,SailMailStart),0)</f>
        <v>20.883333333333354</v>
      </c>
      <c r="O43" s="36"/>
    </row>
    <row r="44" spans="1:15" ht="12.75">
      <c r="A44" s="10">
        <v>39230</v>
      </c>
      <c r="B44" s="11">
        <v>0.0334375</v>
      </c>
      <c r="C44" s="11">
        <v>0.03625</v>
      </c>
      <c r="D44" s="12" t="s">
        <v>31</v>
      </c>
      <c r="E44" s="13">
        <v>10523</v>
      </c>
      <c r="F44" s="12">
        <v>928</v>
      </c>
      <c r="G44" s="12">
        <v>9396</v>
      </c>
      <c r="J44" s="5">
        <f t="shared" si="1"/>
        <v>4.049999999999994</v>
      </c>
      <c r="K44" s="5" t="b">
        <f t="shared" si="2"/>
        <v>0</v>
      </c>
      <c r="L44" s="38">
        <f t="shared" si="5"/>
        <v>10324</v>
      </c>
      <c r="M44" s="5">
        <f t="shared" si="3"/>
        <v>339.884773662552</v>
      </c>
      <c r="N44" s="5">
        <f>IF(A44&gt;0,Sailmailconnecttime($A$8:J44,0,SailMailPeriod,SailMailStart),0)</f>
        <v>24.933333333333348</v>
      </c>
      <c r="O44" s="36"/>
    </row>
    <row r="45" spans="1:15" ht="12.75">
      <c r="A45" s="10">
        <v>39230</v>
      </c>
      <c r="B45" s="11">
        <v>0.18273148148148147</v>
      </c>
      <c r="C45" s="11">
        <v>0.18349537037037036</v>
      </c>
      <c r="D45" s="12" t="s">
        <v>31</v>
      </c>
      <c r="E45" s="13">
        <v>7822</v>
      </c>
      <c r="F45" s="12">
        <v>1307</v>
      </c>
      <c r="G45" s="12"/>
      <c r="J45" s="5">
        <f t="shared" si="1"/>
        <v>1.100000000000012</v>
      </c>
      <c r="K45" s="5" t="b">
        <f t="shared" si="2"/>
        <v>0</v>
      </c>
      <c r="L45" s="38">
        <f t="shared" si="5"/>
        <v>1307</v>
      </c>
      <c r="M45" s="5">
        <f t="shared" si="3"/>
        <v>158.42424242424067</v>
      </c>
      <c r="N45" s="5">
        <f>IF(A45&gt;0,Sailmailconnecttime($A$8:J45,0,SailMailPeriod,SailMailStart),0)</f>
        <v>26.03333333333336</v>
      </c>
      <c r="O45" s="36"/>
    </row>
    <row r="46" spans="1:15" ht="12.75">
      <c r="A46" s="10">
        <v>39230</v>
      </c>
      <c r="B46" s="11">
        <v>0.9464351851851852</v>
      </c>
      <c r="C46" s="11">
        <v>0.953287037037037</v>
      </c>
      <c r="D46" s="12" t="s">
        <v>31</v>
      </c>
      <c r="E46" s="13">
        <v>10523</v>
      </c>
      <c r="F46" s="12">
        <v>1756</v>
      </c>
      <c r="G46" s="12">
        <v>7206</v>
      </c>
      <c r="J46" s="5">
        <f t="shared" si="1"/>
        <v>9.866666666666557</v>
      </c>
      <c r="K46" s="5" t="b">
        <f t="shared" si="2"/>
        <v>0</v>
      </c>
      <c r="L46" s="38">
        <f t="shared" si="5"/>
        <v>8962</v>
      </c>
      <c r="M46" s="5">
        <f t="shared" si="3"/>
        <v>121.10810810810946</v>
      </c>
      <c r="N46" s="5">
        <f>IF(A46&gt;0,Sailmailconnecttime($A$8:J46,0,SailMailPeriod,SailMailStart),0)</f>
        <v>35.89999999999992</v>
      </c>
      <c r="O46" s="36"/>
    </row>
    <row r="47" spans="1:15" ht="12.75">
      <c r="A47" s="10">
        <v>39230</v>
      </c>
      <c r="B47" s="11">
        <v>0.9678240740740741</v>
      </c>
      <c r="C47" s="11">
        <v>0.9713657407407408</v>
      </c>
      <c r="D47" s="12" t="s">
        <v>31</v>
      </c>
      <c r="E47" s="13">
        <v>10523</v>
      </c>
      <c r="F47" s="12">
        <v>1452</v>
      </c>
      <c r="G47" s="12">
        <v>4065</v>
      </c>
      <c r="J47" s="5">
        <f t="shared" si="1"/>
        <v>5.099999999999998</v>
      </c>
      <c r="K47" s="5" t="b">
        <f t="shared" si="2"/>
        <v>0</v>
      </c>
      <c r="L47" s="38">
        <f t="shared" si="5"/>
        <v>5517</v>
      </c>
      <c r="M47" s="5">
        <f t="shared" si="3"/>
        <v>144.23529411764713</v>
      </c>
      <c r="N47" s="5">
        <f>IF(A47&gt;0,Sailmailconnecttime($A$8:J47,0,SailMailPeriod,SailMailStart),0)</f>
        <v>40.999999999999915</v>
      </c>
      <c r="O47" s="36"/>
    </row>
    <row r="48" spans="1:15" ht="12.75">
      <c r="A48" s="10">
        <v>39231</v>
      </c>
      <c r="B48" s="11">
        <v>0.17129629629629628</v>
      </c>
      <c r="C48" s="11">
        <v>0.17385416666666667</v>
      </c>
      <c r="D48" s="12" t="s">
        <v>31</v>
      </c>
      <c r="E48" s="13">
        <v>7822</v>
      </c>
      <c r="F48" s="12"/>
      <c r="G48" s="12">
        <v>4677</v>
      </c>
      <c r="J48" s="5">
        <f t="shared" si="1"/>
        <v>3.683333333333363</v>
      </c>
      <c r="K48" s="5" t="b">
        <f t="shared" si="2"/>
        <v>0</v>
      </c>
      <c r="L48" s="38">
        <f t="shared" si="5"/>
        <v>4677</v>
      </c>
      <c r="M48" s="5">
        <f t="shared" si="3"/>
        <v>169.30316742081314</v>
      </c>
      <c r="N48" s="5">
        <f>IF(A48&gt;0,Sailmailconnecttime($A$8:J48,0,SailMailPeriod,SailMailStart),0)</f>
        <v>44.68333333333328</v>
      </c>
      <c r="O48" s="36"/>
    </row>
    <row r="49" spans="1:15" ht="12.75">
      <c r="A49" s="10">
        <v>39231</v>
      </c>
      <c r="B49" s="11">
        <v>0.8994097222222223</v>
      </c>
      <c r="C49" s="11">
        <v>0.9058101851851852</v>
      </c>
      <c r="D49" s="12" t="s">
        <v>31</v>
      </c>
      <c r="E49" s="13">
        <v>7822</v>
      </c>
      <c r="F49" s="12">
        <v>1451</v>
      </c>
      <c r="G49" s="12">
        <v>7418</v>
      </c>
      <c r="J49" s="5">
        <f t="shared" si="1"/>
        <v>9.216666666666615</v>
      </c>
      <c r="K49" s="5" t="b">
        <f t="shared" si="2"/>
        <v>0</v>
      </c>
      <c r="L49" s="38">
        <f t="shared" si="5"/>
        <v>8869</v>
      </c>
      <c r="M49" s="5">
        <f t="shared" si="3"/>
        <v>128.30379746835516</v>
      </c>
      <c r="N49" s="5">
        <f>IF(A49&gt;0,Sailmailconnecttime($A$8:J49,0,SailMailPeriod,SailMailStart),0)</f>
        <v>53.89999999999989</v>
      </c>
      <c r="O49" s="36" t="s">
        <v>94</v>
      </c>
    </row>
    <row r="50" spans="1:15" ht="12.75">
      <c r="A50" s="10">
        <v>39231</v>
      </c>
      <c r="B50" s="11">
        <v>0.9982638888888888</v>
      </c>
      <c r="C50" s="11">
        <v>1.002673611111111</v>
      </c>
      <c r="D50" s="12" t="s">
        <v>29</v>
      </c>
      <c r="E50" s="13">
        <v>7981.4</v>
      </c>
      <c r="F50" s="12"/>
      <c r="G50" s="12">
        <f>9041-558</f>
        <v>8483</v>
      </c>
      <c r="J50" s="5">
        <f t="shared" si="1"/>
        <v>6.3499999999998735</v>
      </c>
      <c r="K50" s="5" t="b">
        <f t="shared" si="2"/>
        <v>0</v>
      </c>
      <c r="L50" s="38">
        <f t="shared" si="5"/>
        <v>8483</v>
      </c>
      <c r="M50" s="5">
        <f t="shared" si="3"/>
        <v>178.12073490814004</v>
      </c>
      <c r="N50" s="5">
        <f>IF(A50&gt;0,Sailmailconnecttime($A$8:J50,0,SailMailPeriod,SailMailStart),0)</f>
        <v>60.249999999999766</v>
      </c>
      <c r="O50" s="36"/>
    </row>
    <row r="51" spans="1:15" ht="12.75">
      <c r="A51" s="10">
        <v>39232</v>
      </c>
      <c r="B51" s="11">
        <v>0.22747685185185185</v>
      </c>
      <c r="C51" s="11">
        <v>0.2288078703703704</v>
      </c>
      <c r="D51" s="12" t="s">
        <v>43</v>
      </c>
      <c r="E51" s="13">
        <v>8009.4</v>
      </c>
      <c r="F51" s="12"/>
      <c r="G51" s="12">
        <v>3618</v>
      </c>
      <c r="J51" s="5">
        <f t="shared" si="1"/>
        <v>1.9166666666667131</v>
      </c>
      <c r="K51" s="5" t="b">
        <f t="shared" si="2"/>
        <v>0</v>
      </c>
      <c r="L51" s="38">
        <f t="shared" si="5"/>
        <v>3618</v>
      </c>
      <c r="M51" s="5">
        <f t="shared" si="3"/>
        <v>251.68695652173304</v>
      </c>
      <c r="N51" s="5">
        <f>IF(A51&gt;0,Sailmailconnecttime($A$8:J51,0,SailMailPeriod,SailMailStart),0)</f>
        <v>62.16666666666648</v>
      </c>
      <c r="O51" s="36"/>
    </row>
    <row r="52" spans="1:15" ht="12.75">
      <c r="A52" s="10">
        <v>39232</v>
      </c>
      <c r="B52" s="11">
        <v>0.975775462962963</v>
      </c>
      <c r="C52" s="11">
        <v>0.9794444444444445</v>
      </c>
      <c r="D52" s="12" t="s">
        <v>31</v>
      </c>
      <c r="E52" s="13">
        <v>10523</v>
      </c>
      <c r="F52" s="12">
        <v>2327</v>
      </c>
      <c r="G52" s="12">
        <v>7632</v>
      </c>
      <c r="J52" s="5">
        <f t="shared" si="1"/>
        <v>5.283333333333253</v>
      </c>
      <c r="K52" s="5" t="b">
        <f t="shared" si="2"/>
        <v>0</v>
      </c>
      <c r="L52" s="38">
        <f t="shared" si="5"/>
        <v>9959</v>
      </c>
      <c r="M52" s="5">
        <f t="shared" si="3"/>
        <v>251.33123028391546</v>
      </c>
      <c r="N52" s="5">
        <f>IF(A52&gt;0,Sailmailconnecttime($A$8:J52,0,SailMailPeriod,SailMailStart),0)</f>
        <v>67.44999999999973</v>
      </c>
      <c r="O52" s="36"/>
    </row>
    <row r="53" spans="1:15" ht="12.75">
      <c r="A53" s="10">
        <v>39233</v>
      </c>
      <c r="B53" s="11">
        <v>0.01423611111111111</v>
      </c>
      <c r="C53" s="11">
        <v>0.018414351851851852</v>
      </c>
      <c r="D53" s="12" t="s">
        <v>31</v>
      </c>
      <c r="E53" s="13">
        <v>10523</v>
      </c>
      <c r="F53" s="12">
        <v>201</v>
      </c>
      <c r="G53" s="12">
        <v>5061</v>
      </c>
      <c r="J53" s="5">
        <f t="shared" si="1"/>
        <v>6.0166666666666675</v>
      </c>
      <c r="K53" s="5" t="b">
        <f t="shared" si="2"/>
        <v>0</v>
      </c>
      <c r="L53" s="38">
        <f t="shared" si="5"/>
        <v>5262</v>
      </c>
      <c r="M53" s="5">
        <f t="shared" si="3"/>
        <v>116.60941828254846</v>
      </c>
      <c r="N53" s="5">
        <f>IF(A53&gt;0,Sailmailconnecttime($A$8:J53,0,SailMailPeriod,SailMailStart),0)</f>
        <v>73.4666666666664</v>
      </c>
      <c r="O53" s="36"/>
    </row>
    <row r="54" spans="1:15" ht="12.75">
      <c r="A54" s="10">
        <v>39233</v>
      </c>
      <c r="B54" s="11">
        <v>0.04244212962962963</v>
      </c>
      <c r="C54" s="11">
        <v>0.04673611111111111</v>
      </c>
      <c r="D54" s="12" t="s">
        <v>29</v>
      </c>
      <c r="E54" s="13">
        <v>7981.4</v>
      </c>
      <c r="F54" s="12"/>
      <c r="G54" s="12">
        <v>14982</v>
      </c>
      <c r="J54" s="5">
        <f t="shared" si="1"/>
        <v>6.183333333333334</v>
      </c>
      <c r="K54" s="5" t="b">
        <f t="shared" si="2"/>
        <v>0</v>
      </c>
      <c r="L54" s="38">
        <f t="shared" si="5"/>
        <v>14982</v>
      </c>
      <c r="M54" s="5">
        <f t="shared" si="3"/>
        <v>323.0619946091644</v>
      </c>
      <c r="N54" s="5">
        <f>IF(A54&gt;0,Sailmailconnecttime($A$8:J54,0,SailMailPeriod,SailMailStart),0)</f>
        <v>79.64999999999974</v>
      </c>
      <c r="O54" s="36"/>
    </row>
    <row r="55" spans="1:15" ht="12.75">
      <c r="A55" s="10">
        <v>39233</v>
      </c>
      <c r="B55" s="11">
        <v>0.22630787037037037</v>
      </c>
      <c r="C55" s="11">
        <v>0.23047453703703705</v>
      </c>
      <c r="D55" s="12" t="s">
        <v>31</v>
      </c>
      <c r="E55" s="13">
        <v>7822</v>
      </c>
      <c r="F55" s="12">
        <v>202</v>
      </c>
      <c r="G55" s="12"/>
      <c r="J55" s="5">
        <f t="shared" si="1"/>
        <v>6.000000000000019</v>
      </c>
      <c r="K55" s="5" t="b">
        <f t="shared" si="2"/>
        <v>0</v>
      </c>
      <c r="L55" s="38">
        <f t="shared" si="5"/>
        <v>202</v>
      </c>
      <c r="M55" s="5">
        <f t="shared" si="3"/>
        <v>4.488888888888876</v>
      </c>
      <c r="N55" s="5">
        <f>IF(A55&gt;0,Sailmailconnecttime($A$8:J55,0,SailMailPeriod,SailMailStart),0)</f>
        <v>85.64999999999975</v>
      </c>
      <c r="O55" s="36"/>
    </row>
    <row r="56" spans="1:15" ht="12.75">
      <c r="A56" s="10">
        <v>39233</v>
      </c>
      <c r="B56" s="11">
        <v>0.2316203703703704</v>
      </c>
      <c r="C56" s="11">
        <v>0.23525462962962962</v>
      </c>
      <c r="D56" s="12" t="s">
        <v>43</v>
      </c>
      <c r="E56" s="13">
        <v>8009.4</v>
      </c>
      <c r="F56" s="12"/>
      <c r="G56" s="12">
        <v>2526</v>
      </c>
      <c r="J56" s="5">
        <f t="shared" si="1"/>
        <v>5.233333333333285</v>
      </c>
      <c r="K56" s="5" t="b">
        <f t="shared" si="2"/>
        <v>0</v>
      </c>
      <c r="L56" s="38">
        <f t="shared" si="5"/>
        <v>2526</v>
      </c>
      <c r="M56" s="5">
        <f t="shared" si="3"/>
        <v>64.35668789808976</v>
      </c>
      <c r="N56" s="5">
        <f>IF(A56&gt;0,Sailmailconnecttime($A$8:J56,0,SailMailPeriod,SailMailStart),0)</f>
        <v>90.88333333333304</v>
      </c>
      <c r="O56" s="36"/>
    </row>
    <row r="57" spans="1:15" ht="12.75">
      <c r="A57" s="10">
        <v>39233</v>
      </c>
      <c r="B57" s="11">
        <v>0.2473263888888889</v>
      </c>
      <c r="C57" s="11">
        <v>0.25407407407407406</v>
      </c>
      <c r="D57" s="12" t="s">
        <v>31</v>
      </c>
      <c r="E57" s="13">
        <v>7822</v>
      </c>
      <c r="F57" s="12">
        <v>406</v>
      </c>
      <c r="G57" s="12">
        <v>3954</v>
      </c>
      <c r="J57" s="5">
        <f t="shared" si="1"/>
        <v>9.716666666666654</v>
      </c>
      <c r="K57" s="5" t="b">
        <f t="shared" si="2"/>
        <v>0</v>
      </c>
      <c r="L57" s="38">
        <f t="shared" si="5"/>
        <v>4360</v>
      </c>
      <c r="M57" s="5">
        <f t="shared" si="3"/>
        <v>59.82847341337915</v>
      </c>
      <c r="N57" s="5">
        <f>IF(A57&gt;0,Sailmailconnecttime($A$8:J57,0,SailMailPeriod,SailMailStart),0)</f>
        <v>100.5999999999997</v>
      </c>
      <c r="O57" s="36"/>
    </row>
    <row r="58" spans="1:15" ht="12.75">
      <c r="A58" s="10">
        <v>39233</v>
      </c>
      <c r="B58" s="11">
        <v>0.9429282407407408</v>
      </c>
      <c r="C58" s="11">
        <v>0.9471875</v>
      </c>
      <c r="D58" s="12" t="s">
        <v>31</v>
      </c>
      <c r="E58" s="13">
        <v>7822</v>
      </c>
      <c r="F58" s="12">
        <v>1161</v>
      </c>
      <c r="G58" s="12"/>
      <c r="J58" s="5">
        <f t="shared" si="1"/>
        <v>6.133333333333226</v>
      </c>
      <c r="K58" s="5" t="b">
        <f t="shared" si="2"/>
        <v>0</v>
      </c>
      <c r="L58" s="38">
        <f aca="true" t="shared" si="6" ref="L58:L63">F58+G58</f>
        <v>1161</v>
      </c>
      <c r="M58" s="5">
        <f t="shared" si="3"/>
        <v>25.239130434783046</v>
      </c>
      <c r="N58" s="5">
        <f>IF(A58&gt;0,Sailmailconnecttime($A$8:J58,0,SailMailPeriod,SailMailStart),0)</f>
        <v>106.73333333333292</v>
      </c>
      <c r="O58" s="36" t="s">
        <v>94</v>
      </c>
    </row>
    <row r="59" spans="1:15" ht="12.75">
      <c r="A59" s="10">
        <v>39233</v>
      </c>
      <c r="B59" s="11">
        <v>0.9480439814814815</v>
      </c>
      <c r="C59" s="11">
        <v>0.9564930555555556</v>
      </c>
      <c r="D59" s="12" t="s">
        <v>31</v>
      </c>
      <c r="E59" s="13">
        <v>10523</v>
      </c>
      <c r="F59" s="12">
        <f>3523-F58</f>
        <v>2362</v>
      </c>
      <c r="G59" s="12">
        <v>8732</v>
      </c>
      <c r="J59" s="5">
        <f t="shared" si="1"/>
        <v>12.166666666666757</v>
      </c>
      <c r="K59" s="5" t="b">
        <f t="shared" si="2"/>
        <v>0</v>
      </c>
      <c r="L59" s="38">
        <f t="shared" si="6"/>
        <v>11094</v>
      </c>
      <c r="M59" s="5">
        <f t="shared" si="3"/>
        <v>121.57808219177993</v>
      </c>
      <c r="N59" s="5">
        <f>IF(A59&gt;0,Sailmailconnecttime($A$8:J59,0,SailMailPeriod,SailMailStart),0)</f>
        <v>118.89999999999968</v>
      </c>
      <c r="O59" s="36"/>
    </row>
    <row r="60" spans="1:15" ht="12.75">
      <c r="A60" s="10">
        <v>39234</v>
      </c>
      <c r="B60" s="11">
        <v>0.014664351851851852</v>
      </c>
      <c r="C60" s="11">
        <v>0.020879629629629626</v>
      </c>
      <c r="D60" s="12" t="s">
        <v>31</v>
      </c>
      <c r="E60" s="13">
        <v>10523</v>
      </c>
      <c r="F60" s="12">
        <v>736</v>
      </c>
      <c r="G60" s="12">
        <v>5501</v>
      </c>
      <c r="J60" s="5">
        <f t="shared" si="1"/>
        <v>8.949999999999996</v>
      </c>
      <c r="K60" s="5" t="b">
        <f t="shared" si="2"/>
        <v>0</v>
      </c>
      <c r="L60" s="38">
        <f t="shared" si="6"/>
        <v>6237</v>
      </c>
      <c r="M60" s="5">
        <f t="shared" si="3"/>
        <v>92.91620111731848</v>
      </c>
      <c r="N60" s="5">
        <f>IF(A60&gt;0,Sailmailconnecttime($A$8:J60,0,SailMailPeriod,SailMailStart),0)</f>
        <v>127.84999999999968</v>
      </c>
      <c r="O60" s="36"/>
    </row>
    <row r="61" spans="1:15" ht="12.75">
      <c r="A61" s="10">
        <v>39234</v>
      </c>
      <c r="B61" s="11">
        <v>0.07236111111111111</v>
      </c>
      <c r="C61" s="11">
        <v>0.07511574074074073</v>
      </c>
      <c r="D61" s="12" t="s">
        <v>31</v>
      </c>
      <c r="E61" s="13">
        <v>7822</v>
      </c>
      <c r="F61" s="12">
        <v>202</v>
      </c>
      <c r="G61" s="12">
        <v>2682</v>
      </c>
      <c r="J61" s="5">
        <f t="shared" si="1"/>
        <v>3.966666666666654</v>
      </c>
      <c r="K61" s="5" t="b">
        <f t="shared" si="2"/>
        <v>0</v>
      </c>
      <c r="L61" s="38">
        <f t="shared" si="6"/>
        <v>2884</v>
      </c>
      <c r="M61" s="5">
        <f t="shared" si="3"/>
        <v>96.94117647058854</v>
      </c>
      <c r="N61" s="5">
        <f>IF(A61&gt;0,Sailmailconnecttime($A$8:J61,0,SailMailPeriod,SailMailStart),0)</f>
        <v>131.81666666666632</v>
      </c>
      <c r="O61" s="36"/>
    </row>
    <row r="62" spans="1:15" ht="12.75">
      <c r="A62" s="10">
        <v>39234</v>
      </c>
      <c r="B62" s="11">
        <v>0.2215625</v>
      </c>
      <c r="C62" s="11">
        <v>0.22744212962962962</v>
      </c>
      <c r="D62" s="12" t="s">
        <v>43</v>
      </c>
      <c r="E62" s="13">
        <v>5897.4</v>
      </c>
      <c r="F62" s="12">
        <v>556</v>
      </c>
      <c r="G62" s="12">
        <v>4482</v>
      </c>
      <c r="J62" s="5">
        <f t="shared" si="1"/>
        <v>8.466666666666658</v>
      </c>
      <c r="K62" s="5" t="b">
        <f t="shared" si="2"/>
        <v>0</v>
      </c>
      <c r="L62" s="38">
        <f t="shared" si="6"/>
        <v>5038</v>
      </c>
      <c r="M62" s="5">
        <f t="shared" si="3"/>
        <v>79.33858267716543</v>
      </c>
      <c r="N62" s="5">
        <f>IF(A62&gt;0,Sailmailconnecttime($A$8:J62,0,SailMailPeriod,SailMailStart),0)</f>
        <v>140.283333333333</v>
      </c>
      <c r="O62" s="36"/>
    </row>
    <row r="63" spans="1:15" ht="12.75">
      <c r="A63" s="10">
        <v>39234</v>
      </c>
      <c r="B63" s="11">
        <v>0.23203703703703704</v>
      </c>
      <c r="C63" s="11">
        <v>0.23596064814814813</v>
      </c>
      <c r="D63" s="12" t="s">
        <v>29</v>
      </c>
      <c r="E63" s="13">
        <v>7981.4</v>
      </c>
      <c r="F63" s="12">
        <v>180</v>
      </c>
      <c r="G63" s="12">
        <f>1101+1787</f>
        <v>2888</v>
      </c>
      <c r="J63" s="5">
        <f t="shared" si="1"/>
        <v>5.649999999999964</v>
      </c>
      <c r="K63" s="5" t="b">
        <f t="shared" si="2"/>
        <v>0</v>
      </c>
      <c r="L63" s="38">
        <f t="shared" si="6"/>
        <v>3068</v>
      </c>
      <c r="M63" s="5">
        <f t="shared" si="3"/>
        <v>72.4011799410034</v>
      </c>
      <c r="N63" s="5">
        <f>IF(A63&gt;0,Sailmailconnecttime($A$8:J63,0,SailMailPeriod,SailMailStart),0)</f>
        <v>145.93333333333297</v>
      </c>
      <c r="O63" s="36"/>
    </row>
    <row r="64" spans="1:15" ht="12.75">
      <c r="A64" s="10">
        <v>39234</v>
      </c>
      <c r="B64" s="11">
        <v>0.5479050925925926</v>
      </c>
      <c r="C64" s="11">
        <v>0.5489236111111111</v>
      </c>
      <c r="D64" s="12" t="s">
        <v>31</v>
      </c>
      <c r="E64" s="13">
        <v>14436.2</v>
      </c>
      <c r="F64" s="12">
        <v>820</v>
      </c>
      <c r="G64" s="12">
        <v>585</v>
      </c>
      <c r="J64" s="5">
        <f t="shared" si="1"/>
        <v>1.4666666666666828</v>
      </c>
      <c r="K64" s="5" t="b">
        <f t="shared" si="2"/>
        <v>0</v>
      </c>
      <c r="L64" s="38">
        <f aca="true" t="shared" si="7" ref="L64:L88">F64+G64</f>
        <v>1405</v>
      </c>
      <c r="M64" s="5">
        <f aca="true" t="shared" si="8" ref="M64:M88">IF(J64&gt;0,L64/J64/60*8,0)</f>
        <v>127.72727272727133</v>
      </c>
      <c r="N64" s="5">
        <f>IF(A64&gt;0,Sailmailconnecttime($A$8:J64,0,SailMailPeriod,SailMailStart),0)</f>
        <v>147.39999999999964</v>
      </c>
      <c r="O64" s="36"/>
    </row>
    <row r="65" spans="1:15" ht="12.75">
      <c r="A65" s="10">
        <v>39234</v>
      </c>
      <c r="B65" s="11">
        <v>0.5506944444444445</v>
      </c>
      <c r="C65" s="11">
        <v>0.5510879629629629</v>
      </c>
      <c r="D65" s="12" t="s">
        <v>31</v>
      </c>
      <c r="E65" s="13">
        <v>14436.2</v>
      </c>
      <c r="F65" s="12">
        <v>209</v>
      </c>
      <c r="G65" s="12"/>
      <c r="J65" s="5">
        <f t="shared" si="1"/>
        <v>0.5666666666665421</v>
      </c>
      <c r="K65" s="5" t="b">
        <f t="shared" si="2"/>
        <v>0</v>
      </c>
      <c r="L65" s="38">
        <f t="shared" si="7"/>
        <v>209</v>
      </c>
      <c r="M65" s="5">
        <f t="shared" si="8"/>
        <v>49.17647058824611</v>
      </c>
      <c r="N65" s="5">
        <f>IF(A65&gt;0,Sailmailconnecttime($A$8:J65,0,SailMailPeriod,SailMailStart),0)</f>
        <v>147.96666666666619</v>
      </c>
      <c r="O65" s="36"/>
    </row>
    <row r="66" spans="1:15" ht="12.75">
      <c r="A66" s="10">
        <v>39234</v>
      </c>
      <c r="B66" s="11">
        <v>0.5585069444444445</v>
      </c>
      <c r="C66" s="11">
        <v>0.5618518518518518</v>
      </c>
      <c r="D66" s="12" t="s">
        <v>31</v>
      </c>
      <c r="E66" s="13">
        <v>14436.2</v>
      </c>
      <c r="F66" s="12"/>
      <c r="G66" s="12">
        <v>2174</v>
      </c>
      <c r="J66" s="5">
        <f t="shared" si="1"/>
        <v>4.816666666666567</v>
      </c>
      <c r="K66" s="5" t="b">
        <f t="shared" si="2"/>
        <v>0</v>
      </c>
      <c r="L66" s="38">
        <f t="shared" si="7"/>
        <v>2174</v>
      </c>
      <c r="M66" s="5">
        <f t="shared" si="8"/>
        <v>60.179930795848996</v>
      </c>
      <c r="N66" s="5">
        <f>IF(A66&gt;0,Sailmailconnecttime($A$8:J66,0,SailMailPeriod,SailMailStart),0)</f>
        <v>152.78333333333276</v>
      </c>
      <c r="O66" s="36" t="s">
        <v>95</v>
      </c>
    </row>
    <row r="67" spans="1:15" ht="12.75">
      <c r="A67" s="10">
        <v>39234</v>
      </c>
      <c r="B67" s="11">
        <v>0.5625347222222222</v>
      </c>
      <c r="C67" s="11">
        <v>0.5650115740740741</v>
      </c>
      <c r="D67" s="12" t="s">
        <v>43</v>
      </c>
      <c r="E67" s="13">
        <v>13921.4</v>
      </c>
      <c r="F67" s="12"/>
      <c r="G67" s="12">
        <v>2935</v>
      </c>
      <c r="J67" s="5">
        <f t="shared" si="1"/>
        <v>3.5666666666666913</v>
      </c>
      <c r="K67" s="5" t="b">
        <f t="shared" si="2"/>
        <v>0</v>
      </c>
      <c r="L67" s="38">
        <f t="shared" si="7"/>
        <v>2935</v>
      </c>
      <c r="M67" s="5">
        <f t="shared" si="8"/>
        <v>109.71962616822354</v>
      </c>
      <c r="N67" s="5">
        <f>IF(A67&gt;0,Sailmailconnecttime($A$8:J67,0,SailMailPeriod,SailMailStart),0)</f>
        <v>156.34999999999945</v>
      </c>
      <c r="O67" s="36" t="s">
        <v>96</v>
      </c>
    </row>
    <row r="68" spans="1:15" ht="12.75">
      <c r="A68" s="10">
        <v>39234</v>
      </c>
      <c r="B68" s="11">
        <v>0.5656018518518519</v>
      </c>
      <c r="C68" s="11">
        <v>0.5752546296296296</v>
      </c>
      <c r="D68" s="12" t="s">
        <v>43</v>
      </c>
      <c r="E68" s="13">
        <v>13921.4</v>
      </c>
      <c r="F68" s="12"/>
      <c r="G68" s="12">
        <v>5673</v>
      </c>
      <c r="J68" s="5">
        <f t="shared" si="1"/>
        <v>13.899999999999935</v>
      </c>
      <c r="K68" s="5" t="b">
        <f t="shared" si="2"/>
        <v>0</v>
      </c>
      <c r="L68" s="38">
        <f t="shared" si="7"/>
        <v>5673</v>
      </c>
      <c r="M68" s="5">
        <f t="shared" si="8"/>
        <v>54.417266187050615</v>
      </c>
      <c r="N68" s="5">
        <f>IF(A68&gt;0,Sailmailconnecttime($A$8:J68,0,SailMailPeriod,SailMailStart),0)</f>
        <v>170.24999999999937</v>
      </c>
      <c r="O68" s="36"/>
    </row>
    <row r="69" spans="1:15" ht="12.75">
      <c r="A69" s="10">
        <v>39234</v>
      </c>
      <c r="B69" s="11">
        <v>0.8946180555555556</v>
      </c>
      <c r="C69" s="11">
        <v>0.9011805555555555</v>
      </c>
      <c r="D69" s="12" t="s">
        <v>29</v>
      </c>
      <c r="E69" s="13">
        <v>13998</v>
      </c>
      <c r="F69" s="12">
        <v>456</v>
      </c>
      <c r="G69" s="12">
        <v>10900</v>
      </c>
      <c r="J69" s="5">
        <f t="shared" si="1"/>
        <v>9.449999999999878</v>
      </c>
      <c r="K69" s="5" t="b">
        <f t="shared" si="2"/>
        <v>0</v>
      </c>
      <c r="L69" s="38">
        <f t="shared" si="7"/>
        <v>11356</v>
      </c>
      <c r="M69" s="5">
        <f t="shared" si="8"/>
        <v>160.22574955908493</v>
      </c>
      <c r="N69" s="5">
        <f>IF(A69&gt;0,Sailmailconnecttime($A$8:J69,0,SailMailPeriod,SailMailStart),0)</f>
        <v>179.69999999999925</v>
      </c>
      <c r="O69" s="36"/>
    </row>
    <row r="70" spans="1:15" ht="12.75">
      <c r="A70" s="10">
        <v>39235</v>
      </c>
      <c r="B70" s="11">
        <v>0.22701388888888888</v>
      </c>
      <c r="C70" s="11">
        <v>0.23135416666666667</v>
      </c>
      <c r="D70" s="12" t="s">
        <v>43</v>
      </c>
      <c r="E70" s="13">
        <v>8009.4</v>
      </c>
      <c r="F70" s="12">
        <v>225</v>
      </c>
      <c r="G70" s="12">
        <v>10296</v>
      </c>
      <c r="J70" s="5">
        <f t="shared" si="1"/>
        <v>6.250000000000018</v>
      </c>
      <c r="K70" s="5" t="b">
        <f t="shared" si="2"/>
        <v>0</v>
      </c>
      <c r="L70" s="38">
        <f t="shared" si="7"/>
        <v>10521</v>
      </c>
      <c r="M70" s="5">
        <f t="shared" si="8"/>
        <v>224.44799999999935</v>
      </c>
      <c r="N70" s="5">
        <f>IF(A70&gt;0,Sailmailconnecttime($A$8:J70,0,SailMailPeriod,SailMailStart),0)</f>
        <v>179.94999999999928</v>
      </c>
      <c r="O70" s="36"/>
    </row>
    <row r="71" spans="1:15" ht="12.75">
      <c r="A71" s="10">
        <v>39235</v>
      </c>
      <c r="B71" s="11">
        <v>0.25590277777777776</v>
      </c>
      <c r="C71" s="11">
        <v>0.25652777777777774</v>
      </c>
      <c r="D71" s="12" t="s">
        <v>31</v>
      </c>
      <c r="E71" s="13">
        <v>7822</v>
      </c>
      <c r="F71" s="12">
        <v>216</v>
      </c>
      <c r="G71" s="12"/>
      <c r="J71" s="5">
        <f t="shared" si="1"/>
        <v>0.8999999999999808</v>
      </c>
      <c r="K71" s="5" t="b">
        <f t="shared" si="2"/>
        <v>0</v>
      </c>
      <c r="L71" s="38">
        <f t="shared" si="7"/>
        <v>216</v>
      </c>
      <c r="M71" s="5">
        <f t="shared" si="8"/>
        <v>32.00000000000068</v>
      </c>
      <c r="N71" s="5">
        <f>IF(A71&gt;0,Sailmailconnecttime($A$8:J71,0,SailMailPeriod,SailMailStart),0)</f>
        <v>180.84999999999926</v>
      </c>
      <c r="O71" s="36"/>
    </row>
    <row r="72" spans="1:15" ht="12.75">
      <c r="A72" s="10">
        <v>39235</v>
      </c>
      <c r="B72" s="11">
        <v>0.2648611111111111</v>
      </c>
      <c r="C72" s="11">
        <v>0.2651851851851852</v>
      </c>
      <c r="D72" s="12" t="s">
        <v>31</v>
      </c>
      <c r="E72" s="13">
        <v>7822</v>
      </c>
      <c r="F72" s="12"/>
      <c r="G72" s="12"/>
      <c r="J72" s="5">
        <f t="shared" si="1"/>
        <v>0.4666666666666863</v>
      </c>
      <c r="K72" s="5" t="b">
        <f t="shared" si="2"/>
        <v>0</v>
      </c>
      <c r="L72" s="38">
        <f t="shared" si="7"/>
        <v>0</v>
      </c>
      <c r="M72" s="5">
        <f t="shared" si="8"/>
        <v>0</v>
      </c>
      <c r="N72" s="5">
        <f>IF(A72&gt;0,Sailmailconnecttime($A$8:J72,0,SailMailPeriod,SailMailStart),0)</f>
        <v>181.31666666666595</v>
      </c>
      <c r="O72" s="36" t="s">
        <v>92</v>
      </c>
    </row>
    <row r="73" spans="1:15" ht="12.75">
      <c r="A73" s="10">
        <v>39235</v>
      </c>
      <c r="B73" s="11">
        <v>0.2700578703703704</v>
      </c>
      <c r="C73" s="11">
        <v>0.2720601851851852</v>
      </c>
      <c r="D73" s="12" t="s">
        <v>31</v>
      </c>
      <c r="E73" s="13">
        <v>7822</v>
      </c>
      <c r="F73" s="12"/>
      <c r="G73" s="12">
        <v>3127</v>
      </c>
      <c r="J73" s="5">
        <f aca="true" t="shared" si="9" ref="J73:J114">IF(C73&gt;0,IF(C73&lt;B73,C73+24-B73,C73-B73)*24*60,0)</f>
        <v>2.8833333333333577</v>
      </c>
      <c r="K73" s="5" t="b">
        <f aca="true" t="shared" si="10" ref="K73:K114">IF(C73&gt;0,IF(A73+C73&lt;$F$2,FALSE,TRUE),FALSE)</f>
        <v>0</v>
      </c>
      <c r="L73" s="38">
        <f t="shared" si="7"/>
        <v>3127</v>
      </c>
      <c r="M73" s="5">
        <f t="shared" si="8"/>
        <v>144.60115606936293</v>
      </c>
      <c r="N73" s="5">
        <f>IF(A73&gt;0,Sailmailconnecttime($A$8:J73,0,SailMailPeriod,SailMailStart),0)</f>
        <v>184.1999999999993</v>
      </c>
      <c r="O73" s="36"/>
    </row>
    <row r="74" spans="1:15" ht="12.75">
      <c r="A74" s="10">
        <v>39235</v>
      </c>
      <c r="B74" s="11">
        <v>0.28782407407407407</v>
      </c>
      <c r="C74" s="11">
        <v>0.2888541666666667</v>
      </c>
      <c r="D74" s="12" t="s">
        <v>29</v>
      </c>
      <c r="E74" s="13">
        <v>7981.4</v>
      </c>
      <c r="F74" s="12">
        <v>1437</v>
      </c>
      <c r="G74" s="12"/>
      <c r="J74" s="5">
        <f t="shared" si="9"/>
        <v>1.4833333333333787</v>
      </c>
      <c r="K74" s="5" t="b">
        <f t="shared" si="10"/>
        <v>0</v>
      </c>
      <c r="L74" s="38">
        <f t="shared" si="7"/>
        <v>1437</v>
      </c>
      <c r="M74" s="5">
        <f t="shared" si="8"/>
        <v>129.16853932583874</v>
      </c>
      <c r="N74" s="5">
        <f>IF(A74&gt;0,Sailmailconnecttime($A$8:J74,0,SailMailPeriod,SailMailStart),0)</f>
        <v>185.68333333333268</v>
      </c>
      <c r="O74" s="36"/>
    </row>
    <row r="75" spans="1:15" ht="12.75">
      <c r="A75" s="10">
        <v>39235</v>
      </c>
      <c r="B75" s="11">
        <v>0.29028935185185184</v>
      </c>
      <c r="C75" s="11">
        <v>0.2911458333333333</v>
      </c>
      <c r="D75" s="12" t="s">
        <v>29</v>
      </c>
      <c r="E75" s="13">
        <v>7981.4</v>
      </c>
      <c r="F75" s="12">
        <v>202</v>
      </c>
      <c r="G75" s="12"/>
      <c r="J75" s="5">
        <f t="shared" si="9"/>
        <v>1.2333333333333396</v>
      </c>
      <c r="K75" s="5" t="b">
        <f t="shared" si="10"/>
        <v>0</v>
      </c>
      <c r="L75" s="38">
        <f t="shared" si="7"/>
        <v>202</v>
      </c>
      <c r="M75" s="5">
        <f t="shared" si="8"/>
        <v>21.83783783783773</v>
      </c>
      <c r="N75" s="5">
        <f>IF(A75&gt;0,Sailmailconnecttime($A$8:J75,0,SailMailPeriod,SailMailStart),0)</f>
        <v>186.91666666666603</v>
      </c>
      <c r="O75" s="36"/>
    </row>
    <row r="76" spans="1:15" ht="12.75">
      <c r="A76" s="10">
        <v>39235</v>
      </c>
      <c r="B76" s="11">
        <v>0.30600694444444443</v>
      </c>
      <c r="C76" s="11">
        <v>0.30690972222222224</v>
      </c>
      <c r="D76" s="12" t="s">
        <v>43</v>
      </c>
      <c r="E76" s="13">
        <v>8009.4</v>
      </c>
      <c r="F76" s="12"/>
      <c r="G76" s="12">
        <v>312</v>
      </c>
      <c r="J76" s="5">
        <f t="shared" si="9"/>
        <v>1.3000000000000433</v>
      </c>
      <c r="K76" s="5" t="b">
        <f t="shared" si="10"/>
        <v>0</v>
      </c>
      <c r="L76" s="38">
        <f t="shared" si="7"/>
        <v>312</v>
      </c>
      <c r="M76" s="5">
        <f t="shared" si="8"/>
        <v>31.99999999999893</v>
      </c>
      <c r="N76" s="5">
        <f>IF(A76&gt;0,Sailmailconnecttime($A$8:J76,0,SailMailPeriod,SailMailStart),0)</f>
        <v>188.21666666666607</v>
      </c>
      <c r="O76" s="36"/>
    </row>
    <row r="77" spans="1:15" ht="12.75">
      <c r="A77" s="10">
        <v>39235</v>
      </c>
      <c r="B77" s="11">
        <v>0.4787037037037037</v>
      </c>
      <c r="C77" s="11">
        <v>0.4953472222222222</v>
      </c>
      <c r="D77" s="12" t="s">
        <v>29</v>
      </c>
      <c r="E77" s="13">
        <v>7981.4</v>
      </c>
      <c r="F77" s="12">
        <v>516</v>
      </c>
      <c r="G77" s="12">
        <v>5413</v>
      </c>
      <c r="J77" s="5">
        <f t="shared" si="9"/>
        <v>23.966666666666683</v>
      </c>
      <c r="K77" s="5" t="b">
        <f t="shared" si="10"/>
        <v>0</v>
      </c>
      <c r="L77" s="38">
        <f t="shared" si="7"/>
        <v>5929</v>
      </c>
      <c r="M77" s="5">
        <f t="shared" si="8"/>
        <v>32.98470097357439</v>
      </c>
      <c r="N77" s="5">
        <f>IF(A77&gt;0,Sailmailconnecttime($A$8:J77,0,SailMailPeriod,SailMailStart),0)</f>
        <v>212.18333333333277</v>
      </c>
      <c r="O77" s="36" t="s">
        <v>97</v>
      </c>
    </row>
    <row r="78" spans="1:15" ht="12.75">
      <c r="A78" s="10">
        <v>39235</v>
      </c>
      <c r="B78" s="11">
        <v>0.6849537037037038</v>
      </c>
      <c r="C78" s="11">
        <v>0.6888425925925926</v>
      </c>
      <c r="D78" s="12" t="s">
        <v>43</v>
      </c>
      <c r="E78" s="13">
        <v>13921.4</v>
      </c>
      <c r="F78" s="12">
        <v>943</v>
      </c>
      <c r="G78" s="12">
        <f>10756-4225</f>
        <v>6531</v>
      </c>
      <c r="J78" s="5">
        <f t="shared" si="9"/>
        <v>5.599999999999916</v>
      </c>
      <c r="K78" s="5" t="b">
        <f t="shared" si="10"/>
        <v>0</v>
      </c>
      <c r="L78" s="38">
        <f t="shared" si="7"/>
        <v>7474</v>
      </c>
      <c r="M78" s="5">
        <f t="shared" si="8"/>
        <v>177.9523809523836</v>
      </c>
      <c r="N78" s="5">
        <f>IF(A78&gt;0,Sailmailconnecttime($A$8:J78,0,SailMailPeriod,SailMailStart),0)</f>
        <v>217.78333333333268</v>
      </c>
      <c r="O78" s="36"/>
    </row>
    <row r="79" spans="1:15" ht="12.75">
      <c r="A79" s="10">
        <v>39235</v>
      </c>
      <c r="B79" s="11">
        <v>0.7848032407407407</v>
      </c>
      <c r="C79" s="11">
        <v>0.786574074074074</v>
      </c>
      <c r="D79" s="12" t="s">
        <v>31</v>
      </c>
      <c r="E79" s="13">
        <v>10523</v>
      </c>
      <c r="F79" s="12"/>
      <c r="G79" s="12"/>
      <c r="J79" s="5">
        <f t="shared" si="9"/>
        <v>2.549999999999919</v>
      </c>
      <c r="K79" s="5" t="b">
        <f t="shared" si="10"/>
        <v>0</v>
      </c>
      <c r="L79" s="38">
        <f t="shared" si="7"/>
        <v>0</v>
      </c>
      <c r="M79" s="5">
        <f t="shared" si="8"/>
        <v>0</v>
      </c>
      <c r="N79" s="5">
        <f>IF(A79&gt;0,Sailmailconnecttime($A$8:J79,0,SailMailPeriod,SailMailStart),0)</f>
        <v>220.3333333333326</v>
      </c>
      <c r="O79" s="36" t="s">
        <v>98</v>
      </c>
    </row>
    <row r="80" spans="1:15" ht="12.75">
      <c r="A80" s="10">
        <v>39235</v>
      </c>
      <c r="B80" s="11">
        <v>0.8573842592592592</v>
      </c>
      <c r="C80" s="11">
        <v>0.8603703703703703</v>
      </c>
      <c r="D80" s="12" t="s">
        <v>31</v>
      </c>
      <c r="E80" s="13">
        <v>10523</v>
      </c>
      <c r="F80" s="12">
        <v>179</v>
      </c>
      <c r="G80" s="12">
        <v>7336</v>
      </c>
      <c r="J80" s="5">
        <f t="shared" si="9"/>
        <v>4.300000000000033</v>
      </c>
      <c r="K80" s="5" t="b">
        <f t="shared" si="10"/>
        <v>0</v>
      </c>
      <c r="L80" s="38">
        <f t="shared" si="7"/>
        <v>7515</v>
      </c>
      <c r="M80" s="5">
        <f t="shared" si="8"/>
        <v>233.02325581395172</v>
      </c>
      <c r="N80" s="5">
        <f>IF(A80&gt;0,Sailmailconnecttime($A$8:J80,0,SailMailPeriod,SailMailStart),0)</f>
        <v>224.63333333333264</v>
      </c>
      <c r="O80" s="36"/>
    </row>
    <row r="81" spans="1:15" ht="12.75">
      <c r="A81" s="10">
        <v>39235</v>
      </c>
      <c r="B81" s="11">
        <v>0.8637384259259259</v>
      </c>
      <c r="C81" s="11">
        <v>0.8639351851851852</v>
      </c>
      <c r="D81" s="12" t="s">
        <v>31</v>
      </c>
      <c r="E81" s="13">
        <v>10523</v>
      </c>
      <c r="F81" s="12"/>
      <c r="G81" s="12"/>
      <c r="J81" s="5">
        <f t="shared" si="9"/>
        <v>0.2833333333334309</v>
      </c>
      <c r="K81" s="5" t="b">
        <f t="shared" si="10"/>
        <v>0</v>
      </c>
      <c r="L81" s="38">
        <f t="shared" si="7"/>
        <v>0</v>
      </c>
      <c r="M81" s="5">
        <f t="shared" si="8"/>
        <v>0</v>
      </c>
      <c r="N81" s="5">
        <f>IF(A81&gt;0,Sailmailconnecttime($A$8:J81,0,SailMailPeriod,SailMailStart),0)</f>
        <v>224.91666666666606</v>
      </c>
      <c r="O81" s="36" t="s">
        <v>92</v>
      </c>
    </row>
    <row r="82" spans="1:15" ht="12.75">
      <c r="A82" s="10">
        <v>39235</v>
      </c>
      <c r="B82" s="11">
        <v>0.9017939814814815</v>
      </c>
      <c r="C82" s="11">
        <v>0.9025810185185185</v>
      </c>
      <c r="D82" s="12" t="s">
        <v>31</v>
      </c>
      <c r="E82" s="13">
        <v>13937</v>
      </c>
      <c r="F82" s="12"/>
      <c r="G82" s="12">
        <v>4045</v>
      </c>
      <c r="J82" s="5">
        <f t="shared" si="9"/>
        <v>1.133333333333244</v>
      </c>
      <c r="K82" s="5" t="b">
        <f t="shared" si="10"/>
        <v>0</v>
      </c>
      <c r="L82" s="38">
        <f t="shared" si="7"/>
        <v>4045</v>
      </c>
      <c r="M82" s="5">
        <f t="shared" si="8"/>
        <v>475.882352941214</v>
      </c>
      <c r="N82" s="5">
        <f>IF(A82&gt;0,Sailmailconnecttime($A$8:J82,0,SailMailPeriod,SailMailStart),0)</f>
        <v>226.0499999999993</v>
      </c>
      <c r="O82" s="36"/>
    </row>
    <row r="83" spans="1:15" ht="12.75">
      <c r="A83" s="10">
        <v>39236</v>
      </c>
      <c r="B83" s="11">
        <v>0.05303240740740741</v>
      </c>
      <c r="C83" s="11">
        <v>0.05496527777777777</v>
      </c>
      <c r="D83" s="12" t="s">
        <v>31</v>
      </c>
      <c r="E83" s="13">
        <v>10523</v>
      </c>
      <c r="F83" s="12">
        <v>213</v>
      </c>
      <c r="G83" s="12"/>
      <c r="J83" s="5">
        <f t="shared" si="9"/>
        <v>2.783333333333322</v>
      </c>
      <c r="K83" s="5" t="b">
        <f t="shared" si="10"/>
        <v>0</v>
      </c>
      <c r="L83" s="38">
        <f t="shared" si="7"/>
        <v>213</v>
      </c>
      <c r="M83" s="5">
        <f t="shared" si="8"/>
        <v>10.203592814371298</v>
      </c>
      <c r="N83" s="5">
        <f>IF(A83&gt;0,Sailmailconnecttime($A$8:J83,0,SailMailPeriod,SailMailStart),0)</f>
        <v>213.9499999999993</v>
      </c>
      <c r="O83" s="36" t="s">
        <v>98</v>
      </c>
    </row>
    <row r="84" spans="1:15" ht="12.75">
      <c r="A84" s="10">
        <v>39236</v>
      </c>
      <c r="B84" s="11">
        <v>0.05565972222222223</v>
      </c>
      <c r="C84" s="11">
        <v>0.058402777777777776</v>
      </c>
      <c r="D84" s="12" t="s">
        <v>43</v>
      </c>
      <c r="E84" s="13">
        <v>10366.4</v>
      </c>
      <c r="F84" s="12"/>
      <c r="G84" s="12">
        <v>5577</v>
      </c>
      <c r="J84" s="5">
        <f t="shared" si="9"/>
        <v>3.9499999999999877</v>
      </c>
      <c r="K84" s="5" t="b">
        <f t="shared" si="10"/>
        <v>0</v>
      </c>
      <c r="L84" s="38">
        <f t="shared" si="7"/>
        <v>5577</v>
      </c>
      <c r="M84" s="5">
        <f t="shared" si="8"/>
        <v>188.2531645569626</v>
      </c>
      <c r="N84" s="5">
        <f>IF(A84&gt;0,Sailmailconnecttime($A$8:J84,0,SailMailPeriod,SailMailStart),0)</f>
        <v>217.8999999999993</v>
      </c>
      <c r="O84" s="36"/>
    </row>
    <row r="85" spans="1:15" ht="12.75">
      <c r="A85" s="10">
        <v>39236</v>
      </c>
      <c r="B85" s="11">
        <v>0.2167361111111111</v>
      </c>
      <c r="C85" s="11">
        <v>0.22177083333333333</v>
      </c>
      <c r="D85" s="12" t="s">
        <v>43</v>
      </c>
      <c r="E85" s="13">
        <v>10366.4</v>
      </c>
      <c r="F85" s="12">
        <v>522</v>
      </c>
      <c r="G85" s="12">
        <v>6493</v>
      </c>
      <c r="J85" s="5">
        <f t="shared" si="9"/>
        <v>7.250000000000014</v>
      </c>
      <c r="K85" s="5" t="b">
        <f t="shared" si="10"/>
        <v>0</v>
      </c>
      <c r="L85" s="38">
        <f t="shared" si="7"/>
        <v>7015</v>
      </c>
      <c r="M85" s="5">
        <f t="shared" si="8"/>
        <v>129.01149425287332</v>
      </c>
      <c r="N85" s="5">
        <f>IF(A85&gt;0,Sailmailconnecttime($A$8:J85,0,SailMailPeriod,SailMailStart),0)</f>
        <v>225.1499999999993</v>
      </c>
      <c r="O85" s="36"/>
    </row>
    <row r="86" spans="1:15" ht="12.75">
      <c r="A86" s="10">
        <v>39236</v>
      </c>
      <c r="B86" s="11">
        <v>0.2909837962962963</v>
      </c>
      <c r="C86" s="11">
        <v>0.29141203703703705</v>
      </c>
      <c r="D86" s="12" t="s">
        <v>43</v>
      </c>
      <c r="E86" s="13">
        <v>8009.4</v>
      </c>
      <c r="F86" s="12">
        <v>166</v>
      </c>
      <c r="G86" s="12"/>
      <c r="J86" s="5">
        <f t="shared" si="9"/>
        <v>0.6166666666667098</v>
      </c>
      <c r="K86" s="5" t="b">
        <f t="shared" si="10"/>
        <v>0</v>
      </c>
      <c r="L86" s="38">
        <f t="shared" si="7"/>
        <v>166</v>
      </c>
      <c r="M86" s="5">
        <f t="shared" si="8"/>
        <v>35.89189189188938</v>
      </c>
      <c r="N86" s="5">
        <f>IF(A86&gt;0,Sailmailconnecttime($A$8:J86,0,SailMailPeriod,SailMailStart),0)</f>
        <v>225.766666666666</v>
      </c>
      <c r="O86" s="36"/>
    </row>
    <row r="87" spans="1:15" ht="12.75">
      <c r="A87" s="10">
        <v>39236</v>
      </c>
      <c r="B87" s="11">
        <v>0.2918287037037037</v>
      </c>
      <c r="C87" s="11">
        <v>0.2924189814814815</v>
      </c>
      <c r="D87" s="12" t="s">
        <v>43</v>
      </c>
      <c r="E87" s="13">
        <v>8009.4</v>
      </c>
      <c r="F87" s="12"/>
      <c r="G87" s="12">
        <v>1142</v>
      </c>
      <c r="J87" s="5">
        <f t="shared" si="9"/>
        <v>0.8500000000000529</v>
      </c>
      <c r="K87" s="5" t="b">
        <f t="shared" si="10"/>
        <v>0</v>
      </c>
      <c r="L87" s="38">
        <f t="shared" si="7"/>
        <v>1142</v>
      </c>
      <c r="M87" s="5">
        <f t="shared" si="8"/>
        <v>179.13725490194963</v>
      </c>
      <c r="N87" s="5">
        <f>IF(A87&gt;0,Sailmailconnecttime($A$8:J87,0,SailMailPeriod,SailMailStart),0)</f>
        <v>226.61666666666605</v>
      </c>
      <c r="O87" s="36"/>
    </row>
    <row r="88" spans="1:15" ht="12.75">
      <c r="A88" s="10">
        <v>39236</v>
      </c>
      <c r="B88" s="11">
        <v>0.300474537037037</v>
      </c>
      <c r="C88" s="11">
        <v>0.30097222222222225</v>
      </c>
      <c r="D88" s="12" t="s">
        <v>43</v>
      </c>
      <c r="E88" s="13">
        <v>8009.4</v>
      </c>
      <c r="F88" s="12">
        <v>188</v>
      </c>
      <c r="G88" s="12"/>
      <c r="J88" s="5">
        <f t="shared" si="9"/>
        <v>0.7166666666667254</v>
      </c>
      <c r="K88" s="5" t="b">
        <f t="shared" si="10"/>
        <v>0</v>
      </c>
      <c r="L88" s="38">
        <f t="shared" si="7"/>
        <v>188</v>
      </c>
      <c r="M88" s="5">
        <f t="shared" si="8"/>
        <v>34.976744186043646</v>
      </c>
      <c r="N88" s="5">
        <f>IF(A88&gt;0,Sailmailconnecttime($A$8:J88,0,SailMailPeriod,SailMailStart),0)</f>
        <v>227.33333333333277</v>
      </c>
      <c r="O88" s="36"/>
    </row>
    <row r="89" spans="1:15" ht="12.75">
      <c r="A89" s="10">
        <v>39236</v>
      </c>
      <c r="B89" s="11">
        <v>0.3035300925925926</v>
      </c>
      <c r="C89" s="11">
        <v>0.3048032407407408</v>
      </c>
      <c r="D89" s="12" t="s">
        <v>43</v>
      </c>
      <c r="E89" s="13">
        <v>8009.4</v>
      </c>
      <c r="F89" s="12"/>
      <c r="G89" s="12">
        <v>5004</v>
      </c>
      <c r="J89" s="5">
        <f t="shared" si="9"/>
        <v>1.8333333333333535</v>
      </c>
      <c r="K89" s="5" t="b">
        <f t="shared" si="10"/>
        <v>0</v>
      </c>
      <c r="L89" s="38">
        <f aca="true" t="shared" si="11" ref="L89:L100">F89+G89</f>
        <v>5004</v>
      </c>
      <c r="M89" s="5">
        <f t="shared" si="3"/>
        <v>363.92727272726876</v>
      </c>
      <c r="N89" s="5">
        <f>IF(A89&gt;0,Sailmailconnecttime($A$8:J89,0,SailMailPeriod,SailMailStart),0)</f>
        <v>229.16666666666612</v>
      </c>
      <c r="O89" s="36"/>
    </row>
    <row r="90" spans="1:15" ht="12.75">
      <c r="A90" s="10">
        <v>39236</v>
      </c>
      <c r="B90" s="11">
        <v>0.3116319444444445</v>
      </c>
      <c r="C90" s="11">
        <v>0.3120833333333333</v>
      </c>
      <c r="D90" s="12" t="s">
        <v>43</v>
      </c>
      <c r="E90" s="13">
        <v>8009.4</v>
      </c>
      <c r="F90" s="12">
        <v>210</v>
      </c>
      <c r="G90" s="12"/>
      <c r="J90" s="5">
        <f t="shared" si="9"/>
        <v>0.6499999999999417</v>
      </c>
      <c r="K90" s="5" t="b">
        <f t="shared" si="10"/>
        <v>0</v>
      </c>
      <c r="L90" s="38">
        <f t="shared" si="11"/>
        <v>210</v>
      </c>
      <c r="M90" s="5">
        <f t="shared" si="3"/>
        <v>43.07692307692694</v>
      </c>
      <c r="N90" s="5">
        <f>IF(A90&gt;0,Sailmailconnecttime($A$8:J90,0,SailMailPeriod,SailMailStart),0)</f>
        <v>229.81666666666607</v>
      </c>
      <c r="O90" s="36"/>
    </row>
    <row r="91" spans="1:15" ht="12.75">
      <c r="A91" s="10">
        <v>39236</v>
      </c>
      <c r="B91" s="11">
        <v>0.3236111111111111</v>
      </c>
      <c r="C91" s="11">
        <v>0.3274537037037037</v>
      </c>
      <c r="D91" s="12" t="s">
        <v>43</v>
      </c>
      <c r="E91" s="13">
        <v>8009.4</v>
      </c>
      <c r="F91" s="12">
        <v>166</v>
      </c>
      <c r="G91" s="12">
        <v>8205</v>
      </c>
      <c r="J91" s="5">
        <f t="shared" si="9"/>
        <v>5.533333333333292</v>
      </c>
      <c r="K91" s="5" t="b">
        <f t="shared" si="10"/>
        <v>0</v>
      </c>
      <c r="L91" s="38">
        <f t="shared" si="11"/>
        <v>8371</v>
      </c>
      <c r="M91" s="5">
        <f t="shared" si="3"/>
        <v>201.7108433734955</v>
      </c>
      <c r="N91" s="5">
        <f>IF(A91&gt;0,Sailmailconnecttime($A$8:J91,0,SailMailPeriod,SailMailStart),0)</f>
        <v>235.34999999999937</v>
      </c>
      <c r="O91" s="36"/>
    </row>
    <row r="92" spans="1:15" ht="12.75">
      <c r="A92" s="10">
        <v>39236</v>
      </c>
      <c r="B92" s="11">
        <v>0.34246527777777774</v>
      </c>
      <c r="C92" s="11">
        <v>0.343125</v>
      </c>
      <c r="D92" s="12" t="s">
        <v>43</v>
      </c>
      <c r="E92" s="13">
        <v>8009.4</v>
      </c>
      <c r="F92" s="12">
        <v>463</v>
      </c>
      <c r="G92" s="12"/>
      <c r="J92" s="5">
        <f t="shared" si="9"/>
        <v>0.9500000000000686</v>
      </c>
      <c r="K92" s="5" t="b">
        <f t="shared" si="10"/>
        <v>0</v>
      </c>
      <c r="L92" s="38">
        <f t="shared" si="11"/>
        <v>463</v>
      </c>
      <c r="M92" s="5">
        <f t="shared" si="3"/>
        <v>64.98245614034619</v>
      </c>
      <c r="N92" s="5">
        <f>IF(A92&gt;0,Sailmailconnecttime($A$8:J92,0,SailMailPeriod,SailMailStart),0)</f>
        <v>236.29999999999944</v>
      </c>
      <c r="O92" s="36"/>
    </row>
    <row r="93" spans="1:15" ht="12.75">
      <c r="A93" s="10">
        <v>39236</v>
      </c>
      <c r="B93" s="11">
        <v>0.3475462962962963</v>
      </c>
      <c r="C93" s="11">
        <v>0.34836805555555556</v>
      </c>
      <c r="D93" s="12" t="s">
        <v>43</v>
      </c>
      <c r="E93" s="13">
        <v>8009.4</v>
      </c>
      <c r="F93" s="12"/>
      <c r="G93" s="12">
        <v>1144</v>
      </c>
      <c r="J93" s="5">
        <f t="shared" si="9"/>
        <v>1.1833333333333318</v>
      </c>
      <c r="K93" s="5" t="b">
        <f t="shared" si="10"/>
        <v>0</v>
      </c>
      <c r="L93" s="38">
        <f t="shared" si="11"/>
        <v>1144</v>
      </c>
      <c r="M93" s="5">
        <f t="shared" si="3"/>
        <v>128.9014084507044</v>
      </c>
      <c r="N93" s="5">
        <f>IF(A93&gt;0,Sailmailconnecttime($A$8:J93,0,SailMailPeriod,SailMailStart),0)</f>
        <v>237.48333333333278</v>
      </c>
      <c r="O93" s="36"/>
    </row>
    <row r="94" spans="1:15" ht="12.75">
      <c r="A94" s="10">
        <v>39236</v>
      </c>
      <c r="B94" s="11">
        <v>0.49871527777777774</v>
      </c>
      <c r="C94" s="11">
        <v>0.4996412037037037</v>
      </c>
      <c r="D94" s="12" t="s">
        <v>31</v>
      </c>
      <c r="E94" s="13">
        <v>10523</v>
      </c>
      <c r="F94" s="12">
        <v>225</v>
      </c>
      <c r="G94" s="12"/>
      <c r="J94" s="5">
        <f t="shared" si="9"/>
        <v>1.3333333333333552</v>
      </c>
      <c r="K94" s="5" t="b">
        <f t="shared" si="10"/>
        <v>0</v>
      </c>
      <c r="L94" s="38">
        <f t="shared" si="11"/>
        <v>225</v>
      </c>
      <c r="M94" s="5">
        <f t="shared" si="3"/>
        <v>22.499999999999627</v>
      </c>
      <c r="N94" s="5">
        <f>IF(A94&gt;0,Sailmailconnecttime($A$8:J94,0,SailMailPeriod,SailMailStart),0)</f>
        <v>238.81666666666612</v>
      </c>
      <c r="O94" s="36"/>
    </row>
    <row r="95" spans="1:15" ht="12.75">
      <c r="A95" s="10">
        <v>39236</v>
      </c>
      <c r="B95" s="11">
        <v>0.5084606481481482</v>
      </c>
      <c r="C95" s="11">
        <v>0.5203587962962963</v>
      </c>
      <c r="D95" s="12" t="s">
        <v>43</v>
      </c>
      <c r="E95" s="13">
        <v>10366.4</v>
      </c>
      <c r="F95" s="12">
        <v>1582</v>
      </c>
      <c r="G95" s="12">
        <v>7105</v>
      </c>
      <c r="J95" s="5">
        <f t="shared" si="9"/>
        <v>17.133333333333347</v>
      </c>
      <c r="K95" s="5" t="b">
        <f t="shared" si="10"/>
        <v>0</v>
      </c>
      <c r="L95" s="38">
        <f t="shared" si="11"/>
        <v>8687</v>
      </c>
      <c r="M95" s="5">
        <f t="shared" si="3"/>
        <v>67.60311284046686</v>
      </c>
      <c r="N95" s="5">
        <f>IF(A95&gt;0,Sailmailconnecttime($A$8:J95,0,SailMailPeriod,SailMailStart),0)</f>
        <v>255.94999999999948</v>
      </c>
      <c r="O95" s="36"/>
    </row>
    <row r="96" spans="1:15" ht="12.75">
      <c r="A96" s="10">
        <v>39236</v>
      </c>
      <c r="B96" s="11">
        <v>0.6409606481481481</v>
      </c>
      <c r="C96" s="11">
        <v>0.6416666666666667</v>
      </c>
      <c r="D96" s="12" t="s">
        <v>43</v>
      </c>
      <c r="E96" s="13">
        <v>13921.4</v>
      </c>
      <c r="F96" s="12">
        <v>166</v>
      </c>
      <c r="G96" s="12"/>
      <c r="J96" s="5">
        <f t="shared" si="9"/>
        <v>1.0166666666667723</v>
      </c>
      <c r="K96" s="5" t="b">
        <f t="shared" si="10"/>
        <v>0</v>
      </c>
      <c r="L96" s="38">
        <f t="shared" si="11"/>
        <v>166</v>
      </c>
      <c r="M96" s="5">
        <f t="shared" si="3"/>
        <v>21.770491803276425</v>
      </c>
      <c r="N96" s="5">
        <f>IF(A96&gt;0,Sailmailconnecttime($A$8:J96,0,SailMailPeriod,SailMailStart),0)</f>
        <v>256.96666666666624</v>
      </c>
      <c r="O96" s="36"/>
    </row>
    <row r="97" spans="1:15" ht="12.75">
      <c r="A97" s="10">
        <v>39236</v>
      </c>
      <c r="B97" s="11">
        <v>0.6469907407407408</v>
      </c>
      <c r="C97" s="11">
        <v>0.647650462962963</v>
      </c>
      <c r="D97" s="12" t="s">
        <v>43</v>
      </c>
      <c r="E97" s="13">
        <v>13921.4</v>
      </c>
      <c r="F97" s="12"/>
      <c r="G97" s="12">
        <v>1150</v>
      </c>
      <c r="J97" s="5">
        <f t="shared" si="9"/>
        <v>0.9499999999999886</v>
      </c>
      <c r="K97" s="5" t="b">
        <f t="shared" si="10"/>
        <v>0</v>
      </c>
      <c r="L97" s="38">
        <f t="shared" si="11"/>
        <v>1150</v>
      </c>
      <c r="M97" s="5">
        <f aca="true" t="shared" si="12" ref="M97:M114">IF(J97&gt;0,L97/J97/60*8,0)</f>
        <v>161.40350877193174</v>
      </c>
      <c r="N97" s="5">
        <f>IF(A97&gt;0,Sailmailconnecttime($A$8:J97,0,SailMailPeriod,SailMailStart),0)</f>
        <v>257.91666666666623</v>
      </c>
      <c r="O97" s="36"/>
    </row>
    <row r="98" spans="1:15" ht="12.75">
      <c r="A98" s="10">
        <v>39236</v>
      </c>
      <c r="B98" s="11">
        <v>0.7609375</v>
      </c>
      <c r="C98" s="11">
        <v>0.7666898148148148</v>
      </c>
      <c r="D98" s="12" t="s">
        <v>43</v>
      </c>
      <c r="E98" s="13">
        <v>13921.4</v>
      </c>
      <c r="F98" s="12">
        <v>166</v>
      </c>
      <c r="G98" s="12">
        <v>8120</v>
      </c>
      <c r="J98" s="5">
        <f t="shared" si="9"/>
        <v>8.283333333333243</v>
      </c>
      <c r="K98" s="5" t="b">
        <f t="shared" si="10"/>
        <v>0</v>
      </c>
      <c r="L98" s="38">
        <f t="shared" si="11"/>
        <v>8286</v>
      </c>
      <c r="M98" s="5">
        <f t="shared" si="12"/>
        <v>133.3762575452731</v>
      </c>
      <c r="N98" s="5">
        <f>IF(A98&gt;0,Sailmailconnecttime($A$8:J98,0,SailMailPeriod,SailMailStart),0)</f>
        <v>266.1999999999995</v>
      </c>
      <c r="O98" s="36"/>
    </row>
    <row r="99" spans="1:15" ht="12.75">
      <c r="A99" s="10">
        <v>39236</v>
      </c>
      <c r="B99" s="11">
        <v>0.913587962962963</v>
      </c>
      <c r="C99" s="11">
        <v>0.915011574074074</v>
      </c>
      <c r="D99" s="12" t="s">
        <v>43</v>
      </c>
      <c r="E99" s="13">
        <v>13921.4</v>
      </c>
      <c r="F99" s="12">
        <v>413</v>
      </c>
      <c r="G99" s="12">
        <v>2468</v>
      </c>
      <c r="J99" s="5">
        <f t="shared" si="9"/>
        <v>2.049999999999841</v>
      </c>
      <c r="K99" s="5" t="b">
        <f t="shared" si="10"/>
        <v>0</v>
      </c>
      <c r="L99" s="38">
        <f t="shared" si="11"/>
        <v>2881</v>
      </c>
      <c r="M99" s="5">
        <f t="shared" si="12"/>
        <v>187.38211382115276</v>
      </c>
      <c r="N99" s="5">
        <f>IF(A99&gt;0,Sailmailconnecttime($A$8:J99,0,SailMailPeriod,SailMailStart),0)</f>
        <v>268.2499999999993</v>
      </c>
      <c r="O99" s="36"/>
    </row>
    <row r="100" spans="1:15" ht="12.75">
      <c r="A100" s="10">
        <v>39236</v>
      </c>
      <c r="B100" s="11">
        <v>0.9206481481481482</v>
      </c>
      <c r="C100" s="11">
        <v>0.9213310185185185</v>
      </c>
      <c r="D100" s="12" t="s">
        <v>43</v>
      </c>
      <c r="E100" s="13">
        <v>13921.4</v>
      </c>
      <c r="F100" s="12">
        <v>441</v>
      </c>
      <c r="G100" s="12">
        <v>428</v>
      </c>
      <c r="J100" s="5">
        <f t="shared" si="9"/>
        <v>0.9833333333332206</v>
      </c>
      <c r="K100" s="5" t="b">
        <f t="shared" si="10"/>
        <v>0</v>
      </c>
      <c r="L100" s="38">
        <f t="shared" si="11"/>
        <v>869</v>
      </c>
      <c r="M100" s="5">
        <f t="shared" si="12"/>
        <v>117.83050847458978</v>
      </c>
      <c r="N100" s="5">
        <f>IF(A100&gt;0,Sailmailconnecttime($A$8:J100,0,SailMailPeriod,SailMailStart),0)</f>
        <v>269.23333333333255</v>
      </c>
      <c r="O100" s="36"/>
    </row>
    <row r="101" spans="1:15" ht="12.75">
      <c r="A101" s="10">
        <v>39236</v>
      </c>
      <c r="B101" s="11">
        <v>0.9230324074074074</v>
      </c>
      <c r="C101" s="11">
        <v>0.9233796296296296</v>
      </c>
      <c r="D101" s="12" t="s">
        <v>43</v>
      </c>
      <c r="E101" s="13">
        <v>13921.4</v>
      </c>
      <c r="F101" s="12">
        <v>205</v>
      </c>
      <c r="G101" s="12"/>
      <c r="J101" s="5">
        <f t="shared" si="9"/>
        <v>0.4999999999999183</v>
      </c>
      <c r="K101" s="5" t="b">
        <f t="shared" si="10"/>
        <v>0</v>
      </c>
      <c r="L101" s="38">
        <f aca="true" t="shared" si="13" ref="L101:L114">F101+G101</f>
        <v>205</v>
      </c>
      <c r="M101" s="5">
        <f t="shared" si="12"/>
        <v>54.6666666666756</v>
      </c>
      <c r="N101" s="5">
        <f>IF(A101&gt;0,Sailmailconnecttime($A$8:J101,0,SailMailPeriod,SailMailStart),0)</f>
        <v>269.7333333333325</v>
      </c>
      <c r="O101" s="36"/>
    </row>
    <row r="102" spans="1:15" ht="12.75">
      <c r="A102" s="10">
        <v>39236</v>
      </c>
      <c r="B102" s="11">
        <v>0.9321064814814815</v>
      </c>
      <c r="C102" s="11">
        <v>0.9326620370370371</v>
      </c>
      <c r="D102" s="12" t="s">
        <v>43</v>
      </c>
      <c r="E102" s="13">
        <v>13921.4</v>
      </c>
      <c r="F102" s="12"/>
      <c r="G102" s="12">
        <v>263</v>
      </c>
      <c r="J102" s="5">
        <f t="shared" si="9"/>
        <v>0.8000000000001251</v>
      </c>
      <c r="K102" s="5" t="b">
        <f t="shared" si="10"/>
        <v>0</v>
      </c>
      <c r="L102" s="38">
        <f t="shared" si="13"/>
        <v>263</v>
      </c>
      <c r="M102" s="5">
        <f t="shared" si="12"/>
        <v>43.83333333332648</v>
      </c>
      <c r="N102" s="5">
        <f>IF(A102&gt;0,Sailmailconnecttime($A$8:J102,0,SailMailPeriod,SailMailStart),0)</f>
        <v>270.5333333333326</v>
      </c>
      <c r="O102" s="36"/>
    </row>
    <row r="103" spans="1:15" ht="12.75">
      <c r="A103" s="10">
        <v>39237</v>
      </c>
      <c r="B103" s="11">
        <v>0.07630787037037036</v>
      </c>
      <c r="C103" s="11">
        <v>0.07708333333333334</v>
      </c>
      <c r="D103" s="12" t="s">
        <v>29</v>
      </c>
      <c r="E103" s="13">
        <v>10331</v>
      </c>
      <c r="F103" s="12"/>
      <c r="G103" s="12">
        <v>1423</v>
      </c>
      <c r="J103" s="5">
        <f t="shared" si="9"/>
        <v>1.116666666666688</v>
      </c>
      <c r="K103" s="5" t="b">
        <f t="shared" si="10"/>
        <v>0</v>
      </c>
      <c r="L103" s="38">
        <f t="shared" si="13"/>
        <v>1423</v>
      </c>
      <c r="M103" s="5">
        <f t="shared" si="12"/>
        <v>169.9104477611908</v>
      </c>
      <c r="N103" s="5">
        <f>IF(A103&gt;0,Sailmailconnecttime($A$8:J103,0,SailMailPeriod,SailMailStart),0)</f>
        <v>251.53333333333265</v>
      </c>
      <c r="O103" s="36"/>
    </row>
    <row r="104" spans="1:15" ht="12.75">
      <c r="A104" s="10">
        <v>39237</v>
      </c>
      <c r="B104" s="11">
        <v>0.5604398148148148</v>
      </c>
      <c r="C104" s="11">
        <v>0.5608217592592593</v>
      </c>
      <c r="D104" s="12" t="s">
        <v>43</v>
      </c>
      <c r="E104" s="13">
        <v>13921.4</v>
      </c>
      <c r="F104" s="12">
        <v>440</v>
      </c>
      <c r="G104" s="12"/>
      <c r="J104" s="5">
        <f t="shared" si="9"/>
        <v>0.550000000000086</v>
      </c>
      <c r="K104" s="5" t="b">
        <f t="shared" si="10"/>
        <v>0</v>
      </c>
      <c r="L104" s="38">
        <f t="shared" si="13"/>
        <v>440</v>
      </c>
      <c r="M104" s="5">
        <f t="shared" si="12"/>
        <v>106.66666666664999</v>
      </c>
      <c r="N104" s="5">
        <f>IF(A104&gt;0,Sailmailconnecttime($A$8:J104,0,SailMailPeriod,SailMailStart),0)</f>
        <v>252.08333333333275</v>
      </c>
      <c r="O104" s="36"/>
    </row>
    <row r="105" spans="1:15" ht="12.75">
      <c r="A105" s="10">
        <v>39237</v>
      </c>
      <c r="B105" s="11">
        <v>0.5659606481481482</v>
      </c>
      <c r="C105" s="11">
        <v>0.5664814814814815</v>
      </c>
      <c r="D105" s="12" t="s">
        <v>43</v>
      </c>
      <c r="E105" s="13">
        <v>13921.4</v>
      </c>
      <c r="F105" s="12"/>
      <c r="G105" s="12">
        <v>1114</v>
      </c>
      <c r="J105" s="5">
        <f t="shared" si="9"/>
        <v>0.7499999999999574</v>
      </c>
      <c r="K105" s="5" t="b">
        <f t="shared" si="10"/>
        <v>0</v>
      </c>
      <c r="L105" s="38">
        <f t="shared" si="13"/>
        <v>1114</v>
      </c>
      <c r="M105" s="5">
        <f t="shared" si="12"/>
        <v>198.0444444444557</v>
      </c>
      <c r="N105" s="5">
        <f>IF(A105&gt;0,Sailmailconnecttime($A$8:J105,0,SailMailPeriod,SailMailStart),0)</f>
        <v>252.8333333333327</v>
      </c>
      <c r="O105" s="36"/>
    </row>
    <row r="106" spans="1:15" ht="12.75">
      <c r="A106" s="10">
        <v>39237</v>
      </c>
      <c r="B106" s="11">
        <v>0.5963194444444445</v>
      </c>
      <c r="C106" s="11">
        <v>0.5973726851851852</v>
      </c>
      <c r="D106" s="12" t="s">
        <v>43</v>
      </c>
      <c r="E106" s="13">
        <v>13921.4</v>
      </c>
      <c r="F106" s="12">
        <v>1843</v>
      </c>
      <c r="G106" s="12"/>
      <c r="J106" s="5">
        <f t="shared" si="9"/>
        <v>1.5166666666665307</v>
      </c>
      <c r="K106" s="5" t="b">
        <f t="shared" si="10"/>
        <v>0</v>
      </c>
      <c r="L106" s="38">
        <f t="shared" si="13"/>
        <v>1843</v>
      </c>
      <c r="M106" s="5">
        <f t="shared" si="12"/>
        <v>162.02197802199257</v>
      </c>
      <c r="N106" s="5">
        <f>IF(A106&gt;0,Sailmailconnecttime($A$8:J106,0,SailMailPeriod,SailMailStart),0)</f>
        <v>254.34999999999923</v>
      </c>
      <c r="O106" s="36"/>
    </row>
    <row r="107" spans="1:15" ht="12.75">
      <c r="A107" s="10">
        <v>39237</v>
      </c>
      <c r="B107" s="11">
        <v>0.6274421296296296</v>
      </c>
      <c r="C107" s="11">
        <v>0.6283564814814815</v>
      </c>
      <c r="D107" s="12" t="s">
        <v>43</v>
      </c>
      <c r="E107" s="13">
        <v>13921.4</v>
      </c>
      <c r="F107" s="12">
        <v>728</v>
      </c>
      <c r="G107" s="12">
        <v>954</v>
      </c>
      <c r="J107" s="5">
        <f t="shared" si="9"/>
        <v>1.3166666666666593</v>
      </c>
      <c r="K107" s="5" t="b">
        <f t="shared" si="10"/>
        <v>0</v>
      </c>
      <c r="L107" s="38">
        <f t="shared" si="13"/>
        <v>1682</v>
      </c>
      <c r="M107" s="5">
        <f t="shared" si="12"/>
        <v>170.32911392405157</v>
      </c>
      <c r="N107" s="5">
        <f>IF(A107&gt;0,Sailmailconnecttime($A$8:J107,0,SailMailPeriod,SailMailStart),0)</f>
        <v>255.6666666666659</v>
      </c>
      <c r="O107" s="36"/>
    </row>
    <row r="108" spans="1:15" ht="12.75">
      <c r="A108" s="10">
        <v>39238</v>
      </c>
      <c r="B108" s="11">
        <v>0.026099537037037036</v>
      </c>
      <c r="C108" s="11">
        <v>0.027546296296296294</v>
      </c>
      <c r="D108" s="12" t="s">
        <v>31</v>
      </c>
      <c r="E108" s="13">
        <v>10523</v>
      </c>
      <c r="F108" s="12"/>
      <c r="G108" s="12">
        <v>58</v>
      </c>
      <c r="J108" s="5">
        <f t="shared" si="9"/>
        <v>2.0833333333333326</v>
      </c>
      <c r="K108" s="5" t="b">
        <f t="shared" si="10"/>
        <v>0</v>
      </c>
      <c r="L108" s="38">
        <f t="shared" si="13"/>
        <v>58</v>
      </c>
      <c r="M108" s="5">
        <f t="shared" si="12"/>
        <v>3.7120000000000015</v>
      </c>
      <c r="N108" s="5">
        <f>IF(A108&gt;0,Sailmailconnecttime($A$8:J108,0,SailMailPeriod,SailMailStart),0)</f>
        <v>238.49999999999935</v>
      </c>
      <c r="O108" s="36" t="s">
        <v>98</v>
      </c>
    </row>
    <row r="109" spans="1:15" ht="12.75">
      <c r="A109" s="10">
        <v>39238</v>
      </c>
      <c r="B109" s="11">
        <v>0.028240740740740736</v>
      </c>
      <c r="C109" s="11">
        <v>0.030879629629629632</v>
      </c>
      <c r="D109" s="12" t="s">
        <v>43</v>
      </c>
      <c r="E109" s="13">
        <v>10366.4</v>
      </c>
      <c r="F109" s="12"/>
      <c r="G109" s="12">
        <v>8238</v>
      </c>
      <c r="J109" s="5">
        <f t="shared" si="9"/>
        <v>3.8000000000000096</v>
      </c>
      <c r="K109" s="5" t="b">
        <f t="shared" si="10"/>
        <v>0</v>
      </c>
      <c r="L109" s="38">
        <f t="shared" si="13"/>
        <v>8238</v>
      </c>
      <c r="M109" s="5">
        <f t="shared" si="12"/>
        <v>289.05263157894666</v>
      </c>
      <c r="N109" s="5">
        <f>IF(A109&gt;0,Sailmailconnecttime($A$8:J109,0,SailMailPeriod,SailMailStart),0)</f>
        <v>242.29999999999936</v>
      </c>
      <c r="O109" s="36"/>
    </row>
    <row r="110" spans="1:15" ht="12.75">
      <c r="A110" s="10">
        <v>39238</v>
      </c>
      <c r="B110" s="11">
        <v>0.4375462962962963</v>
      </c>
      <c r="C110" s="11">
        <v>0.43787037037037035</v>
      </c>
      <c r="D110" s="12" t="s">
        <v>43</v>
      </c>
      <c r="E110" s="13">
        <v>10366.4</v>
      </c>
      <c r="F110" s="12"/>
      <c r="G110" s="12"/>
      <c r="J110" s="5">
        <f t="shared" si="9"/>
        <v>0.4666666666666064</v>
      </c>
      <c r="K110" s="5" t="b">
        <f t="shared" si="10"/>
        <v>0</v>
      </c>
      <c r="L110" s="38">
        <f t="shared" si="13"/>
        <v>0</v>
      </c>
      <c r="M110" s="5">
        <f t="shared" si="12"/>
        <v>0</v>
      </c>
      <c r="N110" s="5">
        <f>IF(A110&gt;0,Sailmailconnecttime($A$8:J110,0,SailMailPeriod,SailMailStart),0)</f>
        <v>242.76666666666597</v>
      </c>
      <c r="O110" s="36" t="s">
        <v>92</v>
      </c>
    </row>
    <row r="111" spans="1:15" ht="12.75">
      <c r="A111" s="10">
        <v>39238</v>
      </c>
      <c r="B111" s="11">
        <v>0.5353356481481482</v>
      </c>
      <c r="C111" s="11">
        <v>0.5365856481481481</v>
      </c>
      <c r="D111" s="12" t="s">
        <v>29</v>
      </c>
      <c r="E111" s="13">
        <v>10331</v>
      </c>
      <c r="F111" s="12">
        <v>649</v>
      </c>
      <c r="G111" s="12"/>
      <c r="J111" s="5">
        <f t="shared" si="9"/>
        <v>1.7999999999999616</v>
      </c>
      <c r="K111" s="5" t="b">
        <f t="shared" si="10"/>
        <v>0</v>
      </c>
      <c r="L111" s="38">
        <f t="shared" si="13"/>
        <v>649</v>
      </c>
      <c r="M111" s="5">
        <f t="shared" si="12"/>
        <v>48.07407407407509</v>
      </c>
      <c r="N111" s="5">
        <f>IF(A111&gt;0,Sailmailconnecttime($A$8:J111,0,SailMailPeriod,SailMailStart),0)</f>
        <v>244.56666666666592</v>
      </c>
      <c r="O111" s="36"/>
    </row>
    <row r="112" spans="1:15" ht="12.75">
      <c r="A112" s="10">
        <v>39238</v>
      </c>
      <c r="B112" s="11">
        <v>0.8025578703703703</v>
      </c>
      <c r="C112" s="11">
        <v>0.8039814814814815</v>
      </c>
      <c r="D112" s="12" t="s">
        <v>29</v>
      </c>
      <c r="E112" s="13">
        <v>10331</v>
      </c>
      <c r="F112" s="12"/>
      <c r="G112" s="12">
        <v>6752</v>
      </c>
      <c r="J112" s="5">
        <f t="shared" si="9"/>
        <v>2.0500000000001606</v>
      </c>
      <c r="K112" s="5" t="b">
        <f t="shared" si="10"/>
        <v>0</v>
      </c>
      <c r="L112" s="38">
        <f t="shared" si="13"/>
        <v>6752</v>
      </c>
      <c r="M112" s="5">
        <f t="shared" si="12"/>
        <v>439.15447154468103</v>
      </c>
      <c r="N112" s="5">
        <f>IF(A112&gt;0,Sailmailconnecttime($A$8:J112,0,SailMailPeriod,SailMailStart),0)</f>
        <v>246.61666666666608</v>
      </c>
      <c r="O112" s="36"/>
    </row>
    <row r="113" spans="1:15" ht="12.75">
      <c r="A113" s="10">
        <v>39238</v>
      </c>
      <c r="B113" s="11">
        <v>0.9769444444444444</v>
      </c>
      <c r="C113" s="11">
        <v>0.9810648148148148</v>
      </c>
      <c r="D113" s="12" t="s">
        <v>31</v>
      </c>
      <c r="E113" s="13">
        <v>10523</v>
      </c>
      <c r="F113" s="12">
        <v>965</v>
      </c>
      <c r="G113" s="12"/>
      <c r="J113" s="5">
        <f t="shared" si="9"/>
        <v>5.933333333333355</v>
      </c>
      <c r="K113" s="5" t="b">
        <f t="shared" si="10"/>
        <v>0</v>
      </c>
      <c r="L113" s="38">
        <f t="shared" si="13"/>
        <v>965</v>
      </c>
      <c r="M113" s="5">
        <f t="shared" si="12"/>
        <v>21.685393258426885</v>
      </c>
      <c r="N113" s="5">
        <f>IF(A113&gt;0,Sailmailconnecttime($A$8:J113,0,SailMailPeriod,SailMailStart),0)</f>
        <v>252.54999999999944</v>
      </c>
      <c r="O113" s="36"/>
    </row>
    <row r="114" spans="1:15" ht="12.75">
      <c r="A114" s="10">
        <v>39239</v>
      </c>
      <c r="B114" s="11">
        <v>0.07858796296296296</v>
      </c>
      <c r="C114" s="11">
        <v>0.07887731481481482</v>
      </c>
      <c r="D114" s="12" t="s">
        <v>43</v>
      </c>
      <c r="E114" s="13">
        <v>10366.4</v>
      </c>
      <c r="F114" s="12"/>
      <c r="G114" s="12"/>
      <c r="J114" s="5">
        <f t="shared" si="9"/>
        <v>0.4166666666666785</v>
      </c>
      <c r="K114" s="5" t="b">
        <f t="shared" si="10"/>
        <v>0</v>
      </c>
      <c r="L114" s="38">
        <f t="shared" si="13"/>
        <v>0</v>
      </c>
      <c r="M114" s="5">
        <f t="shared" si="12"/>
        <v>0</v>
      </c>
      <c r="N114" s="5">
        <f>IF(A114&gt;0,Sailmailconnecttime($A$8:J114,0,SailMailPeriod,SailMailStart),0)</f>
        <v>245.76666666666614</v>
      </c>
      <c r="O114" s="36" t="s">
        <v>92</v>
      </c>
    </row>
    <row r="115" spans="1:15" ht="12.75">
      <c r="A115" s="10">
        <v>39239</v>
      </c>
      <c r="B115" s="11">
        <v>0.4061574074074074</v>
      </c>
      <c r="C115" s="11">
        <v>0.4069907407407407</v>
      </c>
      <c r="D115" s="12" t="s">
        <v>31</v>
      </c>
      <c r="E115" s="13">
        <v>10523</v>
      </c>
      <c r="F115" s="12"/>
      <c r="G115" s="12"/>
      <c r="J115" s="5">
        <f aca="true" t="shared" si="14" ref="J115:J148">IF(C115&gt;0,IF(C115&lt;B115,C115+24-B115,C115-B115)*24*60,0)</f>
        <v>1.1999999999999478</v>
      </c>
      <c r="K115" s="5" t="b">
        <f aca="true" t="shared" si="15" ref="K115:K148">IF(C115&gt;0,IF(A115+C115&lt;$F$2,FALSE,TRUE),FALSE)</f>
        <v>0</v>
      </c>
      <c r="L115" s="38">
        <f aca="true" t="shared" si="16" ref="L115:L148">F115+G115</f>
        <v>0</v>
      </c>
      <c r="M115" s="5">
        <f aca="true" t="shared" si="17" ref="M115:M148">IF(J115&gt;0,L115/J115/60*8,0)</f>
        <v>0</v>
      </c>
      <c r="N115" s="5">
        <f>IF(A115&gt;0,Sailmailconnecttime($A$8:J115,0,SailMailPeriod,SailMailStart),0)</f>
        <v>246.9666666666661</v>
      </c>
      <c r="O115" s="32" t="s">
        <v>93</v>
      </c>
    </row>
    <row r="116" spans="1:15" ht="12.75">
      <c r="A116" s="10">
        <v>39239</v>
      </c>
      <c r="B116" s="11">
        <v>0.4082986111111111</v>
      </c>
      <c r="C116" s="11">
        <v>0.4113425925925926</v>
      </c>
      <c r="D116" s="12" t="s">
        <v>29</v>
      </c>
      <c r="E116" s="13">
        <v>10331</v>
      </c>
      <c r="F116" s="12"/>
      <c r="G116" s="12">
        <v>2537</v>
      </c>
      <c r="J116" s="5">
        <f t="shared" si="14"/>
        <v>4.383333333333352</v>
      </c>
      <c r="K116" s="5" t="b">
        <f t="shared" si="15"/>
        <v>0</v>
      </c>
      <c r="L116" s="38">
        <f t="shared" si="16"/>
        <v>2537</v>
      </c>
      <c r="M116" s="5">
        <f t="shared" si="17"/>
        <v>77.17110266159663</v>
      </c>
      <c r="N116" s="5">
        <f>IF(A116&gt;0,Sailmailconnecttime($A$8:J116,0,SailMailPeriod,SailMailStart),0)</f>
        <v>251.34999999999945</v>
      </c>
      <c r="O116" s="36"/>
    </row>
    <row r="117" spans="1:15" ht="12.75">
      <c r="A117" s="10">
        <v>39239</v>
      </c>
      <c r="B117" s="11">
        <v>0.4262847222222222</v>
      </c>
      <c r="C117" s="11">
        <v>0.4266435185185185</v>
      </c>
      <c r="D117" s="12" t="s">
        <v>31</v>
      </c>
      <c r="E117" s="13">
        <v>10523</v>
      </c>
      <c r="F117" s="12"/>
      <c r="G117" s="12"/>
      <c r="J117" s="5">
        <f t="shared" si="14"/>
        <v>0.5166666666666941</v>
      </c>
      <c r="K117" s="5" t="b">
        <f t="shared" si="15"/>
        <v>0</v>
      </c>
      <c r="L117" s="38">
        <f t="shared" si="16"/>
        <v>0</v>
      </c>
      <c r="M117" s="5">
        <f t="shared" si="17"/>
        <v>0</v>
      </c>
      <c r="N117" s="5">
        <f>IF(A117&gt;0,Sailmailconnecttime($A$8:J117,0,SailMailPeriod,SailMailStart),0)</f>
        <v>251.86666666666616</v>
      </c>
      <c r="O117" s="36" t="s">
        <v>92</v>
      </c>
    </row>
    <row r="118" spans="1:15" ht="12.75">
      <c r="A118" s="10">
        <v>39239</v>
      </c>
      <c r="B118" s="11">
        <v>0.42725694444444445</v>
      </c>
      <c r="C118" s="11">
        <v>0.4276851851851852</v>
      </c>
      <c r="D118" s="12" t="s">
        <v>31</v>
      </c>
      <c r="E118" s="13">
        <v>10523</v>
      </c>
      <c r="F118" s="12">
        <v>165</v>
      </c>
      <c r="G118" s="12"/>
      <c r="J118" s="5">
        <f t="shared" si="14"/>
        <v>0.6166666666667098</v>
      </c>
      <c r="K118" s="5" t="b">
        <f t="shared" si="15"/>
        <v>0</v>
      </c>
      <c r="L118" s="38">
        <f t="shared" si="16"/>
        <v>165</v>
      </c>
      <c r="M118" s="5">
        <f t="shared" si="17"/>
        <v>35.67567567567318</v>
      </c>
      <c r="N118" s="5">
        <f>IF(A118&gt;0,Sailmailconnecttime($A$8:J118,0,SailMailPeriod,SailMailStart),0)</f>
        <v>252.48333333333287</v>
      </c>
      <c r="O118" s="36"/>
    </row>
    <row r="119" spans="1:15" ht="12.75">
      <c r="A119" s="10">
        <v>39239</v>
      </c>
      <c r="B119" s="11">
        <v>0.4313194444444444</v>
      </c>
      <c r="C119" s="11">
        <v>0.4318402777777777</v>
      </c>
      <c r="D119" s="12" t="s">
        <v>31</v>
      </c>
      <c r="E119" s="13">
        <v>10523</v>
      </c>
      <c r="F119" s="12"/>
      <c r="G119" s="12"/>
      <c r="J119" s="5">
        <f t="shared" si="14"/>
        <v>0.7499999999999574</v>
      </c>
      <c r="K119" s="5" t="b">
        <f t="shared" si="15"/>
        <v>0</v>
      </c>
      <c r="L119" s="38">
        <f t="shared" si="16"/>
        <v>0</v>
      </c>
      <c r="M119" s="5">
        <f t="shared" si="17"/>
        <v>0</v>
      </c>
      <c r="N119" s="5">
        <f>IF(A119&gt;0,Sailmailconnecttime($A$8:J119,0,SailMailPeriod,SailMailStart),0)</f>
        <v>253.23333333333284</v>
      </c>
      <c r="O119" s="36" t="s">
        <v>92</v>
      </c>
    </row>
    <row r="120" spans="1:15" ht="12.75">
      <c r="A120" s="10">
        <v>39239</v>
      </c>
      <c r="B120" s="11">
        <v>0.4355324074074074</v>
      </c>
      <c r="C120" s="11">
        <v>0.43766203703703704</v>
      </c>
      <c r="D120" s="12" t="s">
        <v>31</v>
      </c>
      <c r="E120" s="13">
        <v>10523</v>
      </c>
      <c r="F120" s="12"/>
      <c r="G120" s="12"/>
      <c r="J120" s="5">
        <f t="shared" si="14"/>
        <v>3.066666666666693</v>
      </c>
      <c r="K120" s="5" t="b">
        <f t="shared" si="15"/>
        <v>0</v>
      </c>
      <c r="L120" s="38">
        <f t="shared" si="16"/>
        <v>0</v>
      </c>
      <c r="M120" s="5">
        <f t="shared" si="17"/>
        <v>0</v>
      </c>
      <c r="N120" s="5">
        <f>IF(A120&gt;0,Sailmailconnecttime($A$8:J120,0,SailMailPeriod,SailMailStart),0)</f>
        <v>256.29999999999956</v>
      </c>
      <c r="O120" s="36" t="s">
        <v>105</v>
      </c>
    </row>
    <row r="121" spans="1:15" ht="12.75">
      <c r="A121" s="10">
        <v>39239</v>
      </c>
      <c r="B121" s="11">
        <v>0.881863425925926</v>
      </c>
      <c r="C121" s="11">
        <v>0.8851620370370371</v>
      </c>
      <c r="D121" s="12" t="s">
        <v>31</v>
      </c>
      <c r="E121" s="13">
        <v>10523</v>
      </c>
      <c r="F121" s="12"/>
      <c r="G121" s="12"/>
      <c r="J121" s="5">
        <f t="shared" si="14"/>
        <v>4.749999999999943</v>
      </c>
      <c r="K121" s="5" t="b">
        <f t="shared" si="15"/>
        <v>0</v>
      </c>
      <c r="L121" s="38">
        <f t="shared" si="16"/>
        <v>0</v>
      </c>
      <c r="M121" s="5">
        <f t="shared" si="17"/>
        <v>0</v>
      </c>
      <c r="N121" s="5">
        <f>IF(A121&gt;0,Sailmailconnecttime($A$8:J121,0,SailMailPeriod,SailMailStart),0)</f>
        <v>261.0499999999995</v>
      </c>
      <c r="O121" s="36" t="s">
        <v>105</v>
      </c>
    </row>
    <row r="122" spans="1:15" ht="12.75">
      <c r="A122" s="10">
        <v>39239</v>
      </c>
      <c r="B122" s="11">
        <v>0.885798611111111</v>
      </c>
      <c r="C122" s="11">
        <v>0.8960300925925927</v>
      </c>
      <c r="D122" s="12" t="s">
        <v>43</v>
      </c>
      <c r="E122" s="13">
        <v>10366.4</v>
      </c>
      <c r="F122" s="12">
        <v>201</v>
      </c>
      <c r="G122" s="12">
        <v>1913</v>
      </c>
      <c r="J122" s="5">
        <f t="shared" si="14"/>
        <v>14.733333333333611</v>
      </c>
      <c r="K122" s="5" t="b">
        <f t="shared" si="15"/>
        <v>0</v>
      </c>
      <c r="L122" s="38">
        <f t="shared" si="16"/>
        <v>2114</v>
      </c>
      <c r="M122" s="5">
        <f t="shared" si="17"/>
        <v>19.131221719456654</v>
      </c>
      <c r="N122" s="5">
        <f>IF(A122&gt;0,Sailmailconnecttime($A$8:J122,0,SailMailPeriod,SailMailStart),0)</f>
        <v>275.78333333333313</v>
      </c>
      <c r="O122" s="36"/>
    </row>
    <row r="123" spans="1:15" ht="12.75">
      <c r="A123" s="10">
        <v>39239</v>
      </c>
      <c r="B123" s="11">
        <v>0.9459953703703704</v>
      </c>
      <c r="C123" s="11">
        <v>0.950138888888889</v>
      </c>
      <c r="D123" s="12" t="s">
        <v>29</v>
      </c>
      <c r="E123" s="13">
        <v>10331</v>
      </c>
      <c r="F123" s="12"/>
      <c r="G123" s="12">
        <v>6348</v>
      </c>
      <c r="J123" s="5">
        <f t="shared" si="14"/>
        <v>5.966666666666747</v>
      </c>
      <c r="K123" s="5" t="b">
        <f t="shared" si="15"/>
        <v>0</v>
      </c>
      <c r="L123" s="38">
        <f t="shared" si="16"/>
        <v>6348</v>
      </c>
      <c r="M123" s="5">
        <f t="shared" si="17"/>
        <v>141.85474860335003</v>
      </c>
      <c r="N123" s="5">
        <f>IF(A123&gt;0,Sailmailconnecttime($A$8:J123,0,SailMailPeriod,SailMailStart),0)</f>
        <v>281.7499999999999</v>
      </c>
      <c r="O123" s="36"/>
    </row>
    <row r="124" spans="1:15" ht="12.75">
      <c r="A124" s="10">
        <v>39240</v>
      </c>
      <c r="B124" s="11">
        <v>0.7573958333333333</v>
      </c>
      <c r="C124" s="11">
        <v>0.7579282407407407</v>
      </c>
      <c r="D124" s="12" t="s">
        <v>31</v>
      </c>
      <c r="E124" s="13">
        <v>10523</v>
      </c>
      <c r="F124" s="12"/>
      <c r="G124" s="12"/>
      <c r="J124" s="5">
        <f t="shared" si="14"/>
        <v>0.7666666666667332</v>
      </c>
      <c r="K124" s="5" t="b">
        <f t="shared" si="15"/>
        <v>0</v>
      </c>
      <c r="L124" s="38">
        <f t="shared" si="16"/>
        <v>0</v>
      </c>
      <c r="M124" s="5">
        <f t="shared" si="17"/>
        <v>0</v>
      </c>
      <c r="N124" s="5">
        <f>IF(A124&gt;0,Sailmailconnecttime($A$8:J124,0,SailMailPeriod,SailMailStart),0)</f>
        <v>231.0666666666667</v>
      </c>
      <c r="O124" s="36" t="s">
        <v>93</v>
      </c>
    </row>
    <row r="125" spans="1:15" ht="12.75">
      <c r="A125" s="10">
        <v>39240</v>
      </c>
      <c r="B125" s="11">
        <v>0.8199074074074074</v>
      </c>
      <c r="C125" s="11">
        <v>0.8211689814814815</v>
      </c>
      <c r="D125" s="12" t="s">
        <v>29</v>
      </c>
      <c r="E125" s="13">
        <v>10331</v>
      </c>
      <c r="F125" s="12"/>
      <c r="G125" s="12">
        <v>288</v>
      </c>
      <c r="J125" s="5">
        <f t="shared" si="14"/>
        <v>1.8166666666667375</v>
      </c>
      <c r="K125" s="5" t="b">
        <f t="shared" si="15"/>
        <v>0</v>
      </c>
      <c r="L125" s="38">
        <f t="shared" si="16"/>
        <v>288</v>
      </c>
      <c r="M125" s="5">
        <f t="shared" si="17"/>
        <v>21.13761467889826</v>
      </c>
      <c r="N125" s="5">
        <f>IF(A125&gt;0,Sailmailconnecttime($A$8:J125,0,SailMailPeriod,SailMailStart),0)</f>
        <v>232.88333333333344</v>
      </c>
      <c r="O125" s="36"/>
    </row>
    <row r="126" spans="1:15" ht="12.75">
      <c r="A126" s="10">
        <v>39241</v>
      </c>
      <c r="B126" s="11">
        <v>0.4275925925925926</v>
      </c>
      <c r="C126" s="11">
        <v>0.42800925925925926</v>
      </c>
      <c r="D126" s="12" t="s">
        <v>43</v>
      </c>
      <c r="E126" s="13">
        <v>10366.4</v>
      </c>
      <c r="F126" s="12"/>
      <c r="G126" s="12"/>
      <c r="J126" s="5">
        <f t="shared" si="14"/>
        <v>0.6000000000000139</v>
      </c>
      <c r="K126" s="5" t="b">
        <f t="shared" si="15"/>
        <v>0</v>
      </c>
      <c r="L126" s="38">
        <f t="shared" si="16"/>
        <v>0</v>
      </c>
      <c r="M126" s="5">
        <f t="shared" si="17"/>
        <v>0</v>
      </c>
      <c r="N126" s="5">
        <f>IF(A126&gt;0,Sailmailconnecttime($A$8:J126,0,SailMailPeriod,SailMailStart),0)</f>
        <v>172.6833333333339</v>
      </c>
      <c r="O126" s="36" t="s">
        <v>92</v>
      </c>
    </row>
    <row r="127" spans="1:15" ht="12.75">
      <c r="A127" s="10">
        <v>39241</v>
      </c>
      <c r="B127" s="11">
        <v>0.4320833333333333</v>
      </c>
      <c r="C127" s="11">
        <v>0.43263888888888885</v>
      </c>
      <c r="D127" s="12" t="s">
        <v>43</v>
      </c>
      <c r="E127" s="13">
        <v>8009.4</v>
      </c>
      <c r="F127" s="12">
        <v>238</v>
      </c>
      <c r="G127" s="12"/>
      <c r="J127" s="5">
        <f t="shared" si="14"/>
        <v>0.7999999999999652</v>
      </c>
      <c r="K127" s="5" t="b">
        <f t="shared" si="15"/>
        <v>0</v>
      </c>
      <c r="L127" s="38">
        <f t="shared" si="16"/>
        <v>238</v>
      </c>
      <c r="M127" s="5">
        <f t="shared" si="17"/>
        <v>39.6666666666684</v>
      </c>
      <c r="N127" s="5">
        <f>IF(A127&gt;0,Sailmailconnecttime($A$8:J127,0,SailMailPeriod,SailMailStart),0)</f>
        <v>173.48333333333386</v>
      </c>
      <c r="O127" s="36"/>
    </row>
    <row r="128" spans="1:15" ht="12.75">
      <c r="A128" s="10">
        <v>39241</v>
      </c>
      <c r="B128" s="11">
        <v>0.4492476851851852</v>
      </c>
      <c r="C128" s="11">
        <v>0.454224537037037</v>
      </c>
      <c r="D128" s="12" t="s">
        <v>43</v>
      </c>
      <c r="E128" s="13">
        <v>8009.4</v>
      </c>
      <c r="F128" s="12"/>
      <c r="G128" s="12">
        <v>8295</v>
      </c>
      <c r="J128" s="5">
        <f t="shared" si="14"/>
        <v>7.166666666666615</v>
      </c>
      <c r="K128" s="5" t="b">
        <f t="shared" si="15"/>
        <v>0</v>
      </c>
      <c r="L128" s="38">
        <f t="shared" si="16"/>
        <v>8295</v>
      </c>
      <c r="M128" s="5">
        <f t="shared" si="17"/>
        <v>154.32558139534996</v>
      </c>
      <c r="N128" s="5">
        <f>IF(A128&gt;0,Sailmailconnecttime($A$8:J128,0,SailMailPeriod,SailMailStart),0)</f>
        <v>180.6500000000005</v>
      </c>
      <c r="O128" s="36"/>
    </row>
    <row r="129" spans="1:15" ht="12.75">
      <c r="A129" s="10">
        <v>39241</v>
      </c>
      <c r="B129" s="11">
        <v>0.7842708333333334</v>
      </c>
      <c r="C129" s="11">
        <v>0.7934953703703704</v>
      </c>
      <c r="D129" s="12" t="s">
        <v>29</v>
      </c>
      <c r="E129" s="13">
        <v>10331</v>
      </c>
      <c r="F129" s="12">
        <v>225</v>
      </c>
      <c r="G129" s="12">
        <v>3574</v>
      </c>
      <c r="J129" s="5">
        <f t="shared" si="14"/>
        <v>13.283333333333385</v>
      </c>
      <c r="K129" s="5" t="b">
        <f t="shared" si="15"/>
        <v>0</v>
      </c>
      <c r="L129" s="38">
        <f t="shared" si="16"/>
        <v>3799</v>
      </c>
      <c r="M129" s="5">
        <f t="shared" si="17"/>
        <v>38.13299874529471</v>
      </c>
      <c r="N129" s="5">
        <f>IF(A129&gt;0,Sailmailconnecttime($A$8:J129,0,SailMailPeriod,SailMailStart),0)</f>
        <v>193.93333333333388</v>
      </c>
      <c r="O129" s="36" t="s">
        <v>106</v>
      </c>
    </row>
    <row r="130" spans="1:15" ht="12.75">
      <c r="A130" s="10">
        <v>39241</v>
      </c>
      <c r="B130" s="11">
        <v>0.8241898148148148</v>
      </c>
      <c r="C130" s="11">
        <v>0.8341666666666666</v>
      </c>
      <c r="D130" s="12" t="s">
        <v>31</v>
      </c>
      <c r="E130" s="13">
        <v>10523</v>
      </c>
      <c r="F130" s="12"/>
      <c r="G130" s="12">
        <v>2500</v>
      </c>
      <c r="J130" s="5">
        <f t="shared" si="14"/>
        <v>14.366666666666621</v>
      </c>
      <c r="K130" s="5" t="b">
        <f t="shared" si="15"/>
        <v>0</v>
      </c>
      <c r="L130" s="38">
        <f t="shared" si="16"/>
        <v>2500</v>
      </c>
      <c r="M130" s="5">
        <f t="shared" si="17"/>
        <v>23.201856148491956</v>
      </c>
      <c r="N130" s="5">
        <f>IF(A130&gt;0,Sailmailconnecttime($A$8:J130,0,SailMailPeriod,SailMailStart),0)</f>
        <v>208.3000000000005</v>
      </c>
      <c r="O130" s="36" t="s">
        <v>105</v>
      </c>
    </row>
    <row r="131" spans="1:15" ht="12.75">
      <c r="A131" s="10">
        <v>39241</v>
      </c>
      <c r="B131" s="11">
        <v>0.834675925925926</v>
      </c>
      <c r="C131" s="11">
        <v>0.8364930555555555</v>
      </c>
      <c r="D131" s="12" t="s">
        <v>29</v>
      </c>
      <c r="E131" s="13">
        <v>10331</v>
      </c>
      <c r="F131" s="12"/>
      <c r="G131" s="12">
        <f>7670-2500</f>
        <v>5170</v>
      </c>
      <c r="J131" s="5">
        <f t="shared" si="14"/>
        <v>2.616666666666543</v>
      </c>
      <c r="K131" s="5" t="b">
        <f t="shared" si="15"/>
        <v>0</v>
      </c>
      <c r="L131" s="38">
        <f t="shared" si="16"/>
        <v>5170</v>
      </c>
      <c r="M131" s="5">
        <f t="shared" si="17"/>
        <v>263.43949044587237</v>
      </c>
      <c r="N131" s="5">
        <f>IF(A131&gt;0,Sailmailconnecttime($A$8:J131,0,SailMailPeriod,SailMailStart),0)</f>
        <v>210.91666666666703</v>
      </c>
      <c r="O131" s="36"/>
    </row>
    <row r="132" spans="1:15" ht="12.75">
      <c r="A132" s="10">
        <v>39242</v>
      </c>
      <c r="B132" s="11">
        <v>0.007939814814814814</v>
      </c>
      <c r="C132" s="11">
        <v>0.008449074074074074</v>
      </c>
      <c r="D132" s="12" t="s">
        <v>29</v>
      </c>
      <c r="E132" s="13">
        <v>10331</v>
      </c>
      <c r="F132" s="12"/>
      <c r="G132" s="12"/>
      <c r="J132" s="5">
        <f t="shared" si="14"/>
        <v>0.7333333333333338</v>
      </c>
      <c r="K132" s="5" t="b">
        <f t="shared" si="15"/>
        <v>0</v>
      </c>
      <c r="L132" s="38">
        <f t="shared" si="16"/>
        <v>0</v>
      </c>
      <c r="M132" s="5">
        <f t="shared" si="17"/>
        <v>0</v>
      </c>
      <c r="N132" s="5">
        <f>IF(A132&gt;0,Sailmailconnecttime($A$8:J132,0,SailMailPeriod,SailMailStart),0)</f>
        <v>159.30000000000018</v>
      </c>
      <c r="O132" s="36" t="s">
        <v>92</v>
      </c>
    </row>
    <row r="133" spans="1:15" ht="12.75">
      <c r="A133" s="10">
        <v>39242</v>
      </c>
      <c r="B133" s="11">
        <v>0.45166666666666666</v>
      </c>
      <c r="C133" s="11">
        <v>0.4537037037037037</v>
      </c>
      <c r="D133" s="12" t="s">
        <v>29</v>
      </c>
      <c r="E133" s="13">
        <v>10331</v>
      </c>
      <c r="F133" s="12">
        <v>193</v>
      </c>
      <c r="G133" s="12"/>
      <c r="J133" s="5">
        <f t="shared" si="14"/>
        <v>2.9333333333333655</v>
      </c>
      <c r="K133" s="5" t="b">
        <f t="shared" si="15"/>
        <v>0</v>
      </c>
      <c r="L133" s="38">
        <f t="shared" si="16"/>
        <v>193</v>
      </c>
      <c r="M133" s="5">
        <f t="shared" si="17"/>
        <v>8.772727272727176</v>
      </c>
      <c r="N133" s="5">
        <f>IF(A133&gt;0,Sailmailconnecttime($A$8:J133,0,SailMailPeriod,SailMailStart),0)</f>
        <v>162.23333333333355</v>
      </c>
      <c r="O133" s="36"/>
    </row>
    <row r="134" spans="1:15" ht="12.75">
      <c r="A134" s="10">
        <v>39242</v>
      </c>
      <c r="B134" s="11">
        <v>0.5152083333333334</v>
      </c>
      <c r="C134" s="11">
        <v>0.5183564814814815</v>
      </c>
      <c r="D134" s="12" t="s">
        <v>31</v>
      </c>
      <c r="E134" s="13">
        <v>10523</v>
      </c>
      <c r="F134" s="12"/>
      <c r="G134" s="12"/>
      <c r="J134" s="5">
        <f t="shared" si="14"/>
        <v>4.533333333333296</v>
      </c>
      <c r="K134" s="5" t="b">
        <f t="shared" si="15"/>
        <v>0</v>
      </c>
      <c r="L134" s="38">
        <f t="shared" si="16"/>
        <v>0</v>
      </c>
      <c r="M134" s="5">
        <f t="shared" si="17"/>
        <v>0</v>
      </c>
      <c r="N134" s="5">
        <f>IF(A134&gt;0,Sailmailconnecttime($A$8:J134,0,SailMailPeriod,SailMailStart),0)</f>
        <v>166.76666666666685</v>
      </c>
      <c r="O134" s="36" t="s">
        <v>93</v>
      </c>
    </row>
    <row r="135" spans="1:15" ht="12.75">
      <c r="A135" s="10">
        <v>39242</v>
      </c>
      <c r="B135" s="11">
        <v>0.7470949074074075</v>
      </c>
      <c r="C135" s="11">
        <v>0.7512384259259259</v>
      </c>
      <c r="D135" s="12" t="s">
        <v>29</v>
      </c>
      <c r="E135" s="13">
        <v>13998</v>
      </c>
      <c r="F135" s="12"/>
      <c r="G135" s="12">
        <v>3650</v>
      </c>
      <c r="J135" s="5">
        <f t="shared" si="14"/>
        <v>5.966666666666587</v>
      </c>
      <c r="K135" s="5" t="b">
        <f t="shared" si="15"/>
        <v>0</v>
      </c>
      <c r="L135" s="38">
        <f t="shared" si="16"/>
        <v>3650</v>
      </c>
      <c r="M135" s="5">
        <f t="shared" si="17"/>
        <v>81.56424581005696</v>
      </c>
      <c r="N135" s="5">
        <f>IF(A135&gt;0,Sailmailconnecttime($A$8:J135,0,SailMailPeriod,SailMailStart),0)</f>
        <v>172.73333333333343</v>
      </c>
      <c r="O135" s="36"/>
    </row>
    <row r="136" spans="1:15" ht="12.75">
      <c r="A136" s="10">
        <v>39242</v>
      </c>
      <c r="B136" s="11">
        <v>0.9968518518518518</v>
      </c>
      <c r="C136" s="11">
        <v>0.9986226851851852</v>
      </c>
      <c r="D136" s="12" t="s">
        <v>29</v>
      </c>
      <c r="E136" s="13">
        <v>10331</v>
      </c>
      <c r="F136" s="12">
        <v>207</v>
      </c>
      <c r="G136" s="12"/>
      <c r="J136" s="5">
        <f t="shared" si="14"/>
        <v>2.550000000000079</v>
      </c>
      <c r="K136" s="5" t="b">
        <f t="shared" si="15"/>
        <v>0</v>
      </c>
      <c r="L136" s="38">
        <f t="shared" si="16"/>
        <v>207</v>
      </c>
      <c r="M136" s="5">
        <f t="shared" si="17"/>
        <v>10.823529411764373</v>
      </c>
      <c r="N136" s="5">
        <f>IF(A136&gt;0,Sailmailconnecttime($A$8:J136,0,SailMailPeriod,SailMailStart),0)</f>
        <v>175.2833333333335</v>
      </c>
      <c r="O136" s="36"/>
    </row>
    <row r="137" spans="1:15" ht="12.75">
      <c r="A137" s="10">
        <v>39243</v>
      </c>
      <c r="B137" s="11">
        <v>0.002349537037037037</v>
      </c>
      <c r="C137" s="11">
        <v>0.005069444444444444</v>
      </c>
      <c r="D137" s="12" t="s">
        <v>31</v>
      </c>
      <c r="E137" s="13">
        <v>10523</v>
      </c>
      <c r="F137" s="12"/>
      <c r="G137" s="12">
        <v>212</v>
      </c>
      <c r="J137" s="5">
        <f t="shared" si="14"/>
        <v>3.916666666666666</v>
      </c>
      <c r="K137" s="5" t="b">
        <f t="shared" si="15"/>
        <v>0</v>
      </c>
      <c r="L137" s="38">
        <f t="shared" si="16"/>
        <v>212</v>
      </c>
      <c r="M137" s="5">
        <f t="shared" si="17"/>
        <v>7.217021276595745</v>
      </c>
      <c r="N137" s="5">
        <f>IF(A137&gt;0,Sailmailconnecttime($A$8:J137,0,SailMailPeriod,SailMailStart),0)</f>
        <v>119.83333333333363</v>
      </c>
      <c r="O137" s="36"/>
    </row>
    <row r="138" spans="1:15" ht="12.75">
      <c r="A138" s="10">
        <v>39243</v>
      </c>
      <c r="B138" s="11">
        <v>0.005787037037037038</v>
      </c>
      <c r="C138" s="11">
        <v>0.01082175925925926</v>
      </c>
      <c r="D138" s="12" t="s">
        <v>43</v>
      </c>
      <c r="E138" s="13">
        <v>10366.4</v>
      </c>
      <c r="F138" s="12"/>
      <c r="G138" s="12">
        <v>5882</v>
      </c>
      <c r="J138" s="5">
        <f t="shared" si="14"/>
        <v>7.250000000000001</v>
      </c>
      <c r="K138" s="5" t="b">
        <f t="shared" si="15"/>
        <v>0</v>
      </c>
      <c r="L138" s="38">
        <f t="shared" si="16"/>
        <v>5882</v>
      </c>
      <c r="M138" s="5">
        <f t="shared" si="17"/>
        <v>108.17471264367815</v>
      </c>
      <c r="N138" s="5">
        <f>IF(A138&gt;0,Sailmailconnecttime($A$8:J138,0,SailMailPeriod,SailMailStart),0)</f>
        <v>127.08333333333363</v>
      </c>
      <c r="O138" s="36"/>
    </row>
    <row r="139" spans="1:15" ht="12.75">
      <c r="A139" s="10">
        <v>39243</v>
      </c>
      <c r="B139" s="11">
        <v>0.4241435185185185</v>
      </c>
      <c r="C139" s="11">
        <v>0.4469212962962963</v>
      </c>
      <c r="D139" s="12" t="s">
        <v>29</v>
      </c>
      <c r="E139" s="13">
        <v>10331</v>
      </c>
      <c r="F139" s="12">
        <v>243</v>
      </c>
      <c r="G139" s="12"/>
      <c r="J139" s="5">
        <f t="shared" si="14"/>
        <v>32.80000000000001</v>
      </c>
      <c r="K139" s="5" t="b">
        <f t="shared" si="15"/>
        <v>0</v>
      </c>
      <c r="L139" s="38">
        <f t="shared" si="16"/>
        <v>243</v>
      </c>
      <c r="M139" s="5">
        <f t="shared" si="17"/>
        <v>0.9878048780487801</v>
      </c>
      <c r="N139" s="5">
        <f>IF(A139&gt;0,Sailmailconnecttime($A$8:J139,0,SailMailPeriod,SailMailStart),0)</f>
        <v>159.88333333333364</v>
      </c>
      <c r="O139" s="36"/>
    </row>
    <row r="140" spans="1:15" ht="12.75">
      <c r="A140" s="10">
        <v>39243</v>
      </c>
      <c r="B140" s="11">
        <v>0.4626388888888889</v>
      </c>
      <c r="C140" s="11">
        <v>0.4725462962962963</v>
      </c>
      <c r="D140" s="12" t="s">
        <v>29</v>
      </c>
      <c r="E140" s="13">
        <v>10331</v>
      </c>
      <c r="F140" s="12">
        <v>210</v>
      </c>
      <c r="G140" s="12">
        <v>9265</v>
      </c>
      <c r="J140" s="5">
        <f t="shared" si="14"/>
        <v>14.266666666666685</v>
      </c>
      <c r="K140" s="5" t="b">
        <f t="shared" si="15"/>
        <v>0</v>
      </c>
      <c r="L140" s="38">
        <f t="shared" si="16"/>
        <v>9475</v>
      </c>
      <c r="M140" s="5">
        <f t="shared" si="17"/>
        <v>88.55140186915877</v>
      </c>
      <c r="N140" s="5">
        <f>IF(A140&gt;0,Sailmailconnecttime($A$8:J140,0,SailMailPeriod,SailMailStart),0)</f>
        <v>174.15000000000032</v>
      </c>
      <c r="O140" s="36"/>
    </row>
    <row r="141" spans="1:15" ht="12.75">
      <c r="A141" s="10">
        <v>39243</v>
      </c>
      <c r="B141" s="11">
        <v>0.6524652777777777</v>
      </c>
      <c r="C141" s="11">
        <v>0.6529861111111112</v>
      </c>
      <c r="D141" s="12" t="s">
        <v>43</v>
      </c>
      <c r="E141" s="13">
        <v>13921.4</v>
      </c>
      <c r="F141" s="12"/>
      <c r="G141" s="12"/>
      <c r="J141" s="5">
        <f t="shared" si="14"/>
        <v>0.7500000000001172</v>
      </c>
      <c r="K141" s="5" t="b">
        <f t="shared" si="15"/>
        <v>0</v>
      </c>
      <c r="L141" s="38">
        <f t="shared" si="16"/>
        <v>0</v>
      </c>
      <c r="M141" s="5">
        <f t="shared" si="17"/>
        <v>0</v>
      </c>
      <c r="N141" s="5">
        <f>IF(A141&gt;0,Sailmailconnecttime($A$8:J141,0,SailMailPeriod,SailMailStart),0)</f>
        <v>174.90000000000043</v>
      </c>
      <c r="O141" s="36" t="s">
        <v>107</v>
      </c>
    </row>
    <row r="142" spans="1:15" ht="12.75">
      <c r="A142" s="10">
        <v>39243</v>
      </c>
      <c r="B142" s="11">
        <v>0.8244675925925926</v>
      </c>
      <c r="C142" s="11">
        <v>0.8266550925925925</v>
      </c>
      <c r="D142" s="12" t="s">
        <v>31</v>
      </c>
      <c r="E142" s="13">
        <v>10523</v>
      </c>
      <c r="F142" s="12"/>
      <c r="G142" s="12">
        <v>84</v>
      </c>
      <c r="J142" s="5">
        <f t="shared" si="14"/>
        <v>3.149999999999853</v>
      </c>
      <c r="K142" s="5" t="b">
        <f t="shared" si="15"/>
        <v>0</v>
      </c>
      <c r="L142" s="38">
        <f t="shared" si="16"/>
        <v>84</v>
      </c>
      <c r="M142" s="5">
        <f t="shared" si="17"/>
        <v>3.5555555555557214</v>
      </c>
      <c r="N142" s="5">
        <f>IF(A142&gt;0,Sailmailconnecttime($A$8:J142,0,SailMailPeriod,SailMailStart),0)</f>
        <v>178.0500000000003</v>
      </c>
      <c r="O142" s="36" t="s">
        <v>107</v>
      </c>
    </row>
    <row r="143" spans="1:15" ht="12.75">
      <c r="A143" s="10">
        <v>39243</v>
      </c>
      <c r="B143" s="11">
        <v>0.8384490740740741</v>
      </c>
      <c r="C143" s="11">
        <v>0.8459606481481482</v>
      </c>
      <c r="D143" s="12" t="s">
        <v>43</v>
      </c>
      <c r="E143" s="13">
        <v>10366.4</v>
      </c>
      <c r="F143" s="12"/>
      <c r="G143" s="12">
        <v>4606</v>
      </c>
      <c r="J143" s="5">
        <f t="shared" si="14"/>
        <v>10.816666666666706</v>
      </c>
      <c r="K143" s="5" t="b">
        <f t="shared" si="15"/>
        <v>0</v>
      </c>
      <c r="L143" s="38">
        <f t="shared" si="16"/>
        <v>4606</v>
      </c>
      <c r="M143" s="5">
        <f t="shared" si="17"/>
        <v>56.77657935285034</v>
      </c>
      <c r="N143" s="5">
        <f>IF(A143&gt;0,Sailmailconnecttime($A$8:J143,0,SailMailPeriod,SailMailStart),0)</f>
        <v>188.86666666666702</v>
      </c>
      <c r="O143" s="36"/>
    </row>
    <row r="144" spans="1:15" ht="12.75">
      <c r="A144" s="10">
        <v>39243</v>
      </c>
      <c r="B144" s="11">
        <v>0.9466782407407407</v>
      </c>
      <c r="C144" s="11">
        <v>0.9472569444444444</v>
      </c>
      <c r="D144" s="12" t="s">
        <v>43</v>
      </c>
      <c r="E144" s="13">
        <v>13921.4</v>
      </c>
      <c r="F144" s="12">
        <v>191</v>
      </c>
      <c r="G144" s="12"/>
      <c r="J144" s="5">
        <f t="shared" si="14"/>
        <v>0.833333333333357</v>
      </c>
      <c r="K144" s="5" t="b">
        <f t="shared" si="15"/>
        <v>0</v>
      </c>
      <c r="L144" s="38">
        <f t="shared" si="16"/>
        <v>191</v>
      </c>
      <c r="M144" s="5">
        <f t="shared" si="17"/>
        <v>30.559999999999132</v>
      </c>
      <c r="N144" s="5">
        <f>IF(A144&gt;0,Sailmailconnecttime($A$8:J144,0,SailMailPeriod,SailMailStart),0)</f>
        <v>189.7000000000004</v>
      </c>
      <c r="O144" s="36"/>
    </row>
    <row r="145" spans="1:15" ht="12.75">
      <c r="A145" s="10">
        <v>39243</v>
      </c>
      <c r="B145" s="11">
        <v>0.9513773148148149</v>
      </c>
      <c r="C145" s="11">
        <v>0.9523842592592593</v>
      </c>
      <c r="D145" s="12" t="s">
        <v>43</v>
      </c>
      <c r="E145" s="13">
        <v>13921.4</v>
      </c>
      <c r="F145" s="12"/>
      <c r="G145" s="12">
        <v>2637</v>
      </c>
      <c r="J145" s="5">
        <f t="shared" si="14"/>
        <v>1.449999999999907</v>
      </c>
      <c r="K145" s="5" t="b">
        <f t="shared" si="15"/>
        <v>0</v>
      </c>
      <c r="L145" s="38">
        <f t="shared" si="16"/>
        <v>2637</v>
      </c>
      <c r="M145" s="5">
        <f t="shared" si="17"/>
        <v>242.48275862070523</v>
      </c>
      <c r="N145" s="5">
        <f>IF(A145&gt;0,Sailmailconnecttime($A$8:J145,0,SailMailPeriod,SailMailStart),0)</f>
        <v>191.1500000000003</v>
      </c>
      <c r="O145" s="36"/>
    </row>
    <row r="146" spans="1:15" ht="12.75">
      <c r="A146" s="10">
        <v>39244</v>
      </c>
      <c r="B146" s="11">
        <v>0.018298611111111113</v>
      </c>
      <c r="C146" s="11">
        <v>0.02172453703703704</v>
      </c>
      <c r="D146" s="12" t="s">
        <v>29</v>
      </c>
      <c r="E146" s="13">
        <v>5876.4</v>
      </c>
      <c r="F146" s="12">
        <v>3079</v>
      </c>
      <c r="G146" s="12"/>
      <c r="J146" s="5">
        <f t="shared" si="14"/>
        <v>4.933333333333334</v>
      </c>
      <c r="K146" s="5" t="b">
        <f t="shared" si="15"/>
        <v>0</v>
      </c>
      <c r="L146" s="38">
        <f t="shared" si="16"/>
        <v>3079</v>
      </c>
      <c r="M146" s="5">
        <f t="shared" si="17"/>
        <v>83.21621621621621</v>
      </c>
      <c r="N146" s="5">
        <f>IF(A146&gt;0,Sailmailconnecttime($A$8:J146,0,SailMailPeriod,SailMailStart),0)</f>
        <v>190.83333333333368</v>
      </c>
      <c r="O146" s="36"/>
    </row>
    <row r="147" spans="1:15" ht="12.75">
      <c r="A147" s="10">
        <v>39244</v>
      </c>
      <c r="B147" s="11">
        <v>0.4359375</v>
      </c>
      <c r="C147" s="11">
        <v>0.44179398148148147</v>
      </c>
      <c r="D147" s="12" t="s">
        <v>29</v>
      </c>
      <c r="E147" s="13">
        <v>5876.4</v>
      </c>
      <c r="F147" s="12">
        <v>240</v>
      </c>
      <c r="G147" s="12">
        <v>1177</v>
      </c>
      <c r="J147" s="5">
        <f t="shared" si="14"/>
        <v>8.433333333333346</v>
      </c>
      <c r="K147" s="5" t="b">
        <f t="shared" si="15"/>
        <v>0</v>
      </c>
      <c r="L147" s="38">
        <f t="shared" si="16"/>
        <v>1417</v>
      </c>
      <c r="M147" s="5">
        <f t="shared" si="17"/>
        <v>22.403162055335937</v>
      </c>
      <c r="N147" s="5">
        <f>IF(A147&gt;0,Sailmailconnecttime($A$8:J147,0,SailMailPeriod,SailMailStart),0)</f>
        <v>199.26666666666702</v>
      </c>
      <c r="O147" s="36" t="s">
        <v>108</v>
      </c>
    </row>
    <row r="148" spans="1:15" ht="12.75">
      <c r="A148" s="10">
        <v>39244</v>
      </c>
      <c r="B148" s="11">
        <v>0.4424884259259259</v>
      </c>
      <c r="C148" s="11">
        <v>0.4447800925925926</v>
      </c>
      <c r="D148" s="12" t="s">
        <v>29</v>
      </c>
      <c r="E148" s="13">
        <v>10331</v>
      </c>
      <c r="F148" s="12"/>
      <c r="G148" s="12">
        <v>8354</v>
      </c>
      <c r="J148" s="5">
        <f t="shared" si="14"/>
        <v>3.3000000000000362</v>
      </c>
      <c r="K148" s="5" t="b">
        <f t="shared" si="15"/>
        <v>0</v>
      </c>
      <c r="L148" s="38">
        <f t="shared" si="16"/>
        <v>8354</v>
      </c>
      <c r="M148" s="5">
        <f t="shared" si="17"/>
        <v>337.5353535353498</v>
      </c>
      <c r="N148" s="5">
        <f>IF(A148&gt;0,Sailmailconnecttime($A$8:J148,0,SailMailPeriod,SailMailStart),0)</f>
        <v>202.56666666666706</v>
      </c>
      <c r="O148" s="36"/>
    </row>
    <row r="149" spans="1:15" ht="12.75">
      <c r="A149" s="10">
        <v>39244</v>
      </c>
      <c r="B149" s="11">
        <v>0.7623379629629629</v>
      </c>
      <c r="C149" s="11">
        <v>0.7758912037037037</v>
      </c>
      <c r="D149" s="12" t="s">
        <v>43</v>
      </c>
      <c r="E149" s="13">
        <v>13921.4</v>
      </c>
      <c r="F149" s="12">
        <v>229</v>
      </c>
      <c r="G149" s="12">
        <v>8057</v>
      </c>
      <c r="J149" s="5">
        <f aca="true" t="shared" si="18" ref="J149:J212">IF(C149&gt;0,IF(C149&lt;B149,C149+24-B149,C149-B149)*24*60,0)</f>
        <v>19.516666666666787</v>
      </c>
      <c r="K149" s="5" t="b">
        <f aca="true" t="shared" si="19" ref="K149:K212">IF(C149&gt;0,IF(A149+C149&lt;$F$2,FALSE,TRUE),FALSE)</f>
        <v>0</v>
      </c>
      <c r="L149" s="38">
        <f aca="true" t="shared" si="20" ref="L149:L212">F149+G149</f>
        <v>8286</v>
      </c>
      <c r="M149" s="5">
        <f aca="true" t="shared" si="21" ref="M149:M212">IF(J149&gt;0,L149/J149/60*8,0)</f>
        <v>56.60802732707053</v>
      </c>
      <c r="N149" s="5">
        <f>IF(A149&gt;0,Sailmailconnecttime($A$8:J149,0,SailMailPeriod,SailMailStart),0)</f>
        <v>222.08333333333385</v>
      </c>
      <c r="O149" s="36"/>
    </row>
    <row r="150" spans="1:15" ht="12.75">
      <c r="A150" s="10">
        <v>39244</v>
      </c>
      <c r="B150" s="11">
        <v>0.9497453703703704</v>
      </c>
      <c r="C150" s="11">
        <v>0.9521527777777777</v>
      </c>
      <c r="D150" s="12" t="s">
        <v>43</v>
      </c>
      <c r="E150" s="13">
        <v>13921.4</v>
      </c>
      <c r="F150" s="12">
        <v>232</v>
      </c>
      <c r="G150" s="12">
        <v>8859</v>
      </c>
      <c r="J150" s="5">
        <f t="shared" si="18"/>
        <v>3.466666666666516</v>
      </c>
      <c r="K150" s="5" t="b">
        <f t="shared" si="19"/>
        <v>0</v>
      </c>
      <c r="L150" s="38">
        <f t="shared" si="20"/>
        <v>9091</v>
      </c>
      <c r="M150" s="5">
        <f t="shared" si="21"/>
        <v>349.65384615386137</v>
      </c>
      <c r="N150" s="5">
        <f>IF(A150&gt;0,Sailmailconnecttime($A$8:J150,0,SailMailPeriod,SailMailStart),0)</f>
        <v>225.55000000000038</v>
      </c>
      <c r="O150" s="36"/>
    </row>
    <row r="151" spans="1:15" ht="12.75">
      <c r="A151" s="10">
        <v>39244</v>
      </c>
      <c r="B151" s="11">
        <v>0.17033564814814817</v>
      </c>
      <c r="C151" s="11">
        <v>0.1765972222222222</v>
      </c>
      <c r="D151" s="12" t="s">
        <v>29</v>
      </c>
      <c r="E151" s="13">
        <v>10331</v>
      </c>
      <c r="F151" s="12">
        <v>2135</v>
      </c>
      <c r="G151" s="12"/>
      <c r="J151" s="5">
        <f t="shared" si="18"/>
        <v>9.016666666666623</v>
      </c>
      <c r="K151" s="5" t="b">
        <f t="shared" si="19"/>
        <v>0</v>
      </c>
      <c r="L151" s="38">
        <f t="shared" si="20"/>
        <v>2135</v>
      </c>
      <c r="M151" s="5">
        <f t="shared" si="21"/>
        <v>31.57116451016651</v>
      </c>
      <c r="N151" s="5">
        <f>IF(A151&gt;0,Sailmailconnecttime($A$8:J151,0,SailMailPeriod,SailMailStart),0)</f>
        <v>234.566666666667</v>
      </c>
      <c r="O151" s="36"/>
    </row>
    <row r="152" spans="1:15" ht="12.75">
      <c r="A152" s="10">
        <v>39245</v>
      </c>
      <c r="B152" s="11">
        <v>0.4580092592592593</v>
      </c>
      <c r="C152" s="11">
        <v>0.4585300925925926</v>
      </c>
      <c r="D152" s="12" t="s">
        <v>43</v>
      </c>
      <c r="E152" s="13">
        <v>10366.4</v>
      </c>
      <c r="F152" s="12"/>
      <c r="G152" s="12"/>
      <c r="J152" s="5">
        <f t="shared" si="18"/>
        <v>0.7499999999999574</v>
      </c>
      <c r="K152" s="5" t="b">
        <f t="shared" si="19"/>
        <v>0</v>
      </c>
      <c r="L152" s="38">
        <f t="shared" si="20"/>
        <v>0</v>
      </c>
      <c r="M152" s="5">
        <f t="shared" si="21"/>
        <v>0</v>
      </c>
      <c r="N152" s="5">
        <f>IF(A152&gt;0,Sailmailconnecttime($A$8:J152,0,SailMailPeriod,SailMailStart),0)</f>
        <v>219.1833333333335</v>
      </c>
      <c r="O152" s="36" t="s">
        <v>93</v>
      </c>
    </row>
    <row r="153" spans="1:15" ht="12.75">
      <c r="A153" s="10">
        <v>39245</v>
      </c>
      <c r="B153" s="11">
        <v>0.45913194444444444</v>
      </c>
      <c r="C153" s="11">
        <v>0.45965277777777774</v>
      </c>
      <c r="D153" s="12" t="s">
        <v>29</v>
      </c>
      <c r="E153" s="13">
        <v>10331</v>
      </c>
      <c r="F153" s="12"/>
      <c r="G153" s="12"/>
      <c r="J153" s="5">
        <f t="shared" si="18"/>
        <v>0.7499999999999574</v>
      </c>
      <c r="K153" s="5" t="b">
        <f t="shared" si="19"/>
        <v>0</v>
      </c>
      <c r="L153" s="38">
        <f t="shared" si="20"/>
        <v>0</v>
      </c>
      <c r="M153" s="5">
        <f t="shared" si="21"/>
        <v>0</v>
      </c>
      <c r="N153" s="5">
        <f>IF(A153&gt;0,Sailmailconnecttime($A$8:J153,0,SailMailPeriod,SailMailStart),0)</f>
        <v>219.93333333333345</v>
      </c>
      <c r="O153" s="36" t="s">
        <v>93</v>
      </c>
    </row>
    <row r="154" spans="1:15" ht="12.75">
      <c r="A154" s="10">
        <v>39245</v>
      </c>
      <c r="B154" s="11">
        <v>0.4605439814814815</v>
      </c>
      <c r="C154" s="11">
        <v>0.4623263888888889</v>
      </c>
      <c r="D154" s="12" t="s">
        <v>29</v>
      </c>
      <c r="E154" s="13">
        <v>5876.4</v>
      </c>
      <c r="F154" s="12">
        <v>228</v>
      </c>
      <c r="G154" s="12"/>
      <c r="J154" s="5">
        <f t="shared" si="18"/>
        <v>2.566666666666615</v>
      </c>
      <c r="K154" s="5" t="b">
        <f t="shared" si="19"/>
        <v>0</v>
      </c>
      <c r="L154" s="38">
        <f t="shared" si="20"/>
        <v>228</v>
      </c>
      <c r="M154" s="5">
        <f t="shared" si="21"/>
        <v>11.844155844156084</v>
      </c>
      <c r="N154" s="5">
        <f>IF(A154&gt;0,Sailmailconnecttime($A$8:J154,0,SailMailPeriod,SailMailStart),0)</f>
        <v>222.50000000000006</v>
      </c>
      <c r="O154" s="36"/>
    </row>
    <row r="155" spans="1:15" ht="12.75">
      <c r="A155" s="10">
        <v>39245</v>
      </c>
      <c r="B155" s="11">
        <v>0.4650810185185185</v>
      </c>
      <c r="C155" s="11">
        <v>0.4676736111111111</v>
      </c>
      <c r="D155" s="12" t="s">
        <v>29</v>
      </c>
      <c r="E155" s="13">
        <v>10331</v>
      </c>
      <c r="F155" s="12"/>
      <c r="G155" s="12">
        <v>9258</v>
      </c>
      <c r="J155" s="5">
        <f t="shared" si="18"/>
        <v>3.7333333333333307</v>
      </c>
      <c r="K155" s="5" t="b">
        <f t="shared" si="19"/>
        <v>0</v>
      </c>
      <c r="L155" s="38">
        <f t="shared" si="20"/>
        <v>9258</v>
      </c>
      <c r="M155" s="5">
        <f t="shared" si="21"/>
        <v>330.6428571428574</v>
      </c>
      <c r="N155" s="5">
        <f>IF(A155&gt;0,Sailmailconnecttime($A$8:J155,0,SailMailPeriod,SailMailStart),0)</f>
        <v>226.23333333333338</v>
      </c>
      <c r="O155" s="36"/>
    </row>
    <row r="156" spans="1:15" ht="12.75">
      <c r="A156" s="10">
        <v>39245</v>
      </c>
      <c r="B156" s="11">
        <v>0.9302314814814815</v>
      </c>
      <c r="C156" s="11">
        <v>0.9336111111111111</v>
      </c>
      <c r="D156" s="12" t="s">
        <v>29</v>
      </c>
      <c r="E156" s="13">
        <v>10331</v>
      </c>
      <c r="F156" s="12">
        <v>518</v>
      </c>
      <c r="G156" s="12">
        <v>11277</v>
      </c>
      <c r="J156" s="5">
        <f t="shared" si="18"/>
        <v>4.866666666666575</v>
      </c>
      <c r="K156" s="5" t="b">
        <f t="shared" si="19"/>
        <v>0</v>
      </c>
      <c r="L156" s="38">
        <f t="shared" si="20"/>
        <v>11795</v>
      </c>
      <c r="M156" s="5">
        <f t="shared" si="21"/>
        <v>323.15068493151296</v>
      </c>
      <c r="N156" s="5">
        <f>IF(A156&gt;0,Sailmailconnecttime($A$8:J156,0,SailMailPeriod,SailMailStart),0)</f>
        <v>231.09999999999997</v>
      </c>
      <c r="O156" s="36"/>
    </row>
    <row r="157" spans="1:15" ht="12.75">
      <c r="A157" s="10">
        <v>39246</v>
      </c>
      <c r="B157" s="11">
        <v>0.1718171296296296</v>
      </c>
      <c r="C157" s="11">
        <v>0.17685185185185184</v>
      </c>
      <c r="D157" s="12" t="s">
        <v>43</v>
      </c>
      <c r="E157" s="13">
        <v>5897.4</v>
      </c>
      <c r="F157" s="12">
        <v>961</v>
      </c>
      <c r="G157" s="12">
        <v>10237</v>
      </c>
      <c r="J157" s="5">
        <f t="shared" si="18"/>
        <v>7.250000000000014</v>
      </c>
      <c r="K157" s="5" t="b">
        <f t="shared" si="19"/>
        <v>0</v>
      </c>
      <c r="L157" s="38">
        <f t="shared" si="20"/>
        <v>11198</v>
      </c>
      <c r="M157" s="5">
        <f t="shared" si="21"/>
        <v>205.94022988505705</v>
      </c>
      <c r="N157" s="5">
        <f>IF(A157&gt;0,Sailmailconnecttime($A$8:J157,0,SailMailPeriod,SailMailStart),0)</f>
        <v>201.94999999999965</v>
      </c>
      <c r="O157" s="36"/>
    </row>
    <row r="158" spans="1:15" ht="12.75">
      <c r="A158" s="10">
        <v>39246</v>
      </c>
      <c r="B158" s="11">
        <v>0.4021412037037037</v>
      </c>
      <c r="C158" s="11">
        <v>0.40255787037037033</v>
      </c>
      <c r="D158" s="12" t="s">
        <v>43</v>
      </c>
      <c r="E158" s="13">
        <v>8009.4</v>
      </c>
      <c r="F158" s="12">
        <v>221</v>
      </c>
      <c r="G158" s="12"/>
      <c r="J158" s="5">
        <f t="shared" si="18"/>
        <v>0.5999999999999339</v>
      </c>
      <c r="K158" s="5" t="b">
        <f t="shared" si="19"/>
        <v>0</v>
      </c>
      <c r="L158" s="38">
        <f t="shared" si="20"/>
        <v>221</v>
      </c>
      <c r="M158" s="5">
        <f t="shared" si="21"/>
        <v>49.11111111111652</v>
      </c>
      <c r="N158" s="5">
        <f>IF(A158&gt;0,Sailmailconnecttime($A$8:J158,0,SailMailPeriod,SailMailStart),0)</f>
        <v>202.54999999999959</v>
      </c>
      <c r="O158" s="36"/>
    </row>
    <row r="159" spans="1:15" ht="12.75">
      <c r="A159" s="10">
        <v>39246</v>
      </c>
      <c r="B159" s="11">
        <v>0.6016319444444445</v>
      </c>
      <c r="C159" s="11">
        <v>0.6117708333333333</v>
      </c>
      <c r="D159" s="12" t="s">
        <v>31</v>
      </c>
      <c r="E159" s="13">
        <v>10523</v>
      </c>
      <c r="F159" s="12">
        <v>215</v>
      </c>
      <c r="G159" s="12">
        <v>7246</v>
      </c>
      <c r="J159" s="5">
        <f t="shared" si="18"/>
        <v>14.599999999999884</v>
      </c>
      <c r="K159" s="5" t="b">
        <f t="shared" si="19"/>
        <v>0</v>
      </c>
      <c r="L159" s="38">
        <f t="shared" si="20"/>
        <v>7461</v>
      </c>
      <c r="M159" s="5">
        <f t="shared" si="21"/>
        <v>68.1369863013704</v>
      </c>
      <c r="N159" s="5">
        <f>IF(A159&gt;0,Sailmailconnecttime($A$8:J159,0,SailMailPeriod,SailMailStart),0)</f>
        <v>217.14999999999947</v>
      </c>
      <c r="O159" s="36"/>
    </row>
    <row r="160" spans="1:15" ht="12.75">
      <c r="A160" s="10">
        <v>39246</v>
      </c>
      <c r="B160" s="11">
        <v>0.7959027777777777</v>
      </c>
      <c r="C160" s="11">
        <v>0.8099189814814814</v>
      </c>
      <c r="D160" s="12" t="s">
        <v>43</v>
      </c>
      <c r="E160" s="13">
        <v>10366.4</v>
      </c>
      <c r="F160" s="12">
        <v>221</v>
      </c>
      <c r="G160" s="12">
        <v>8039</v>
      </c>
      <c r="J160" s="5">
        <f t="shared" si="18"/>
        <v>20.183333333333344</v>
      </c>
      <c r="K160" s="5" t="b">
        <f t="shared" si="19"/>
        <v>0</v>
      </c>
      <c r="L160" s="38">
        <f t="shared" si="20"/>
        <v>8260</v>
      </c>
      <c r="M160" s="5">
        <f t="shared" si="21"/>
        <v>54.56647398843928</v>
      </c>
      <c r="N160" s="5">
        <f>IF(A160&gt;0,Sailmailconnecttime($A$8:J160,0,SailMailPeriod,SailMailStart),0)</f>
        <v>237.3333333333328</v>
      </c>
      <c r="O160" s="36"/>
    </row>
    <row r="161" spans="1:15" ht="12.75">
      <c r="A161" s="10">
        <v>39246</v>
      </c>
      <c r="B161" s="11">
        <v>0.8108333333333334</v>
      </c>
      <c r="C161" s="11">
        <v>0.8125462962962963</v>
      </c>
      <c r="D161" s="12" t="s">
        <v>29</v>
      </c>
      <c r="E161" s="13">
        <v>10331</v>
      </c>
      <c r="F161" s="12"/>
      <c r="G161" s="12">
        <f>12810-7951</f>
        <v>4859</v>
      </c>
      <c r="J161" s="5">
        <f t="shared" si="18"/>
        <v>2.4666666666665193</v>
      </c>
      <c r="K161" s="5" t="b">
        <f t="shared" si="19"/>
        <v>0</v>
      </c>
      <c r="L161" s="38">
        <f t="shared" si="20"/>
        <v>4859</v>
      </c>
      <c r="M161" s="5">
        <f t="shared" si="21"/>
        <v>262.64864864866433</v>
      </c>
      <c r="N161" s="5">
        <f>IF(A161&gt;0,Sailmailconnecttime($A$8:J161,0,SailMailPeriod,SailMailStart),0)</f>
        <v>239.79999999999933</v>
      </c>
      <c r="O161" s="36"/>
    </row>
    <row r="162" spans="1:15" ht="12.75">
      <c r="A162" s="10">
        <v>39246</v>
      </c>
      <c r="B162" s="11">
        <v>0.9256828703703704</v>
      </c>
      <c r="C162" s="11">
        <v>0.926701388888889</v>
      </c>
      <c r="D162" s="12" t="s">
        <v>29</v>
      </c>
      <c r="E162" s="13">
        <v>10331</v>
      </c>
      <c r="F162" s="12">
        <v>2020</v>
      </c>
      <c r="G162" s="12">
        <v>741</v>
      </c>
      <c r="J162" s="5">
        <f t="shared" si="18"/>
        <v>1.4666666666666828</v>
      </c>
      <c r="K162" s="5" t="b">
        <f t="shared" si="19"/>
        <v>0</v>
      </c>
      <c r="L162" s="38">
        <f t="shared" si="20"/>
        <v>2761</v>
      </c>
      <c r="M162" s="5">
        <f t="shared" si="21"/>
        <v>250.99999999999724</v>
      </c>
      <c r="N162" s="5">
        <f>IF(A162&gt;0,Sailmailconnecttime($A$8:J162,0,SailMailPeriod,SailMailStart),0)</f>
        <v>241.26666666666603</v>
      </c>
      <c r="O162" s="36"/>
    </row>
    <row r="163" spans="1:15" ht="12.75">
      <c r="A163" s="10">
        <v>39247</v>
      </c>
      <c r="B163" s="11">
        <v>0.21462962962962961</v>
      </c>
      <c r="C163" s="11">
        <v>0.21942129629629628</v>
      </c>
      <c r="D163" s="12" t="s">
        <v>29</v>
      </c>
      <c r="E163" s="13">
        <v>5876.4</v>
      </c>
      <c r="F163" s="12">
        <v>253</v>
      </c>
      <c r="G163" s="12">
        <v>9100</v>
      </c>
      <c r="J163" s="5">
        <f t="shared" si="18"/>
        <v>6.8999999999999995</v>
      </c>
      <c r="K163" s="5" t="b">
        <f t="shared" si="19"/>
        <v>0</v>
      </c>
      <c r="L163" s="38">
        <f t="shared" si="20"/>
        <v>9353</v>
      </c>
      <c r="M163" s="5">
        <f t="shared" si="21"/>
        <v>180.73429951690824</v>
      </c>
      <c r="N163" s="5">
        <f>IF(A163&gt;0,Sailmailconnecttime($A$8:J163,0,SailMailPeriod,SailMailStart),0)</f>
        <v>245.58333333333255</v>
      </c>
      <c r="O163" s="36"/>
    </row>
    <row r="164" spans="1:15" ht="12.75">
      <c r="A164" s="10">
        <v>39247</v>
      </c>
      <c r="B164" s="11">
        <v>0.7282175925925927</v>
      </c>
      <c r="C164" s="11">
        <v>0.7290046296296296</v>
      </c>
      <c r="D164" s="12" t="s">
        <v>29</v>
      </c>
      <c r="E164" s="13">
        <v>10331</v>
      </c>
      <c r="F164" s="12">
        <v>233</v>
      </c>
      <c r="G164" s="12">
        <v>671</v>
      </c>
      <c r="J164" s="5">
        <f t="shared" si="18"/>
        <v>1.133333333333244</v>
      </c>
      <c r="K164" s="5" t="b">
        <f t="shared" si="19"/>
        <v>0</v>
      </c>
      <c r="L164" s="38">
        <f t="shared" si="20"/>
        <v>904</v>
      </c>
      <c r="M164" s="5">
        <f t="shared" si="21"/>
        <v>106.35294117647896</v>
      </c>
      <c r="N164" s="5">
        <f>IF(A164&gt;0,Sailmailconnecttime($A$8:J164,0,SailMailPeriod,SailMailStart),0)</f>
        <v>246.7166666666658</v>
      </c>
      <c r="O164" s="36"/>
    </row>
    <row r="165" spans="1:15" ht="12.75">
      <c r="A165" s="10">
        <v>39247</v>
      </c>
      <c r="B165" s="11">
        <v>0.7381597222222221</v>
      </c>
      <c r="C165" s="11">
        <v>0.7416087962962963</v>
      </c>
      <c r="D165" s="12" t="s">
        <v>29</v>
      </c>
      <c r="E165" s="13">
        <v>10331</v>
      </c>
      <c r="F165" s="12">
        <v>1245</v>
      </c>
      <c r="G165" s="12">
        <v>7991</v>
      </c>
      <c r="J165" s="5">
        <f t="shared" si="18"/>
        <v>4.96666666666675</v>
      </c>
      <c r="K165" s="5" t="b">
        <f t="shared" si="19"/>
        <v>0</v>
      </c>
      <c r="L165" s="38">
        <f t="shared" si="20"/>
        <v>9236</v>
      </c>
      <c r="M165" s="5">
        <f t="shared" si="21"/>
        <v>247.94630872482804</v>
      </c>
      <c r="N165" s="5">
        <f>IF(A165&gt;0,Sailmailconnecttime($A$8:J165,0,SailMailPeriod,SailMailStart),0)</f>
        <v>251.68333333333254</v>
      </c>
      <c r="O165" s="36"/>
    </row>
    <row r="166" spans="1:15" ht="12.75">
      <c r="A166" s="10">
        <v>39247</v>
      </c>
      <c r="B166" s="11">
        <v>0.9783217592592592</v>
      </c>
      <c r="C166" s="11">
        <v>0.9788657407407407</v>
      </c>
      <c r="D166" s="12" t="s">
        <v>43</v>
      </c>
      <c r="E166" s="13">
        <v>10366.4</v>
      </c>
      <c r="F166" s="12">
        <v>219</v>
      </c>
      <c r="G166" s="12"/>
      <c r="J166" s="5">
        <f t="shared" si="18"/>
        <v>0.7833333333333492</v>
      </c>
      <c r="K166" s="5" t="b">
        <f t="shared" si="19"/>
        <v>0</v>
      </c>
      <c r="L166" s="38">
        <f t="shared" si="20"/>
        <v>219</v>
      </c>
      <c r="M166" s="5">
        <f t="shared" si="21"/>
        <v>37.276595744680094</v>
      </c>
      <c r="N166" s="5">
        <f>IF(A166&gt;0,Sailmailconnecttime($A$8:J166,0,SailMailPeriod,SailMailStart),0)</f>
        <v>252.4666666666659</v>
      </c>
      <c r="O166" s="36"/>
    </row>
    <row r="167" spans="1:15" ht="12.75">
      <c r="A167" s="10">
        <v>39247</v>
      </c>
      <c r="B167" s="11">
        <v>0.984375</v>
      </c>
      <c r="C167" s="11">
        <v>0.9909027777777778</v>
      </c>
      <c r="D167" s="12" t="s">
        <v>31</v>
      </c>
      <c r="E167" s="13">
        <v>10523</v>
      </c>
      <c r="F167" s="12"/>
      <c r="G167" s="12">
        <v>14242</v>
      </c>
      <c r="J167" s="5">
        <f t="shared" si="18"/>
        <v>9.40000000000003</v>
      </c>
      <c r="K167" s="5" t="b">
        <f t="shared" si="19"/>
        <v>0</v>
      </c>
      <c r="L167" s="38">
        <f t="shared" si="20"/>
        <v>14242</v>
      </c>
      <c r="M167" s="5">
        <f t="shared" si="21"/>
        <v>202.01418439716247</v>
      </c>
      <c r="N167" s="5">
        <f>IF(A167&gt;0,Sailmailconnecttime($A$8:J167,0,SailMailPeriod,SailMailStart),0)</f>
        <v>261.86666666666594</v>
      </c>
      <c r="O167" s="36"/>
    </row>
    <row r="168" spans="1:15" ht="12.75">
      <c r="A168" s="10">
        <v>39248</v>
      </c>
      <c r="B168" s="11">
        <v>0.21386574074074075</v>
      </c>
      <c r="C168" s="11">
        <v>0.2146064814814815</v>
      </c>
      <c r="D168" s="12" t="s">
        <v>29</v>
      </c>
      <c r="E168" s="13">
        <v>7981.4</v>
      </c>
      <c r="F168" s="12">
        <v>1843</v>
      </c>
      <c r="G168" s="12"/>
      <c r="J168" s="5">
        <f t="shared" si="18"/>
        <v>1.0666666666667002</v>
      </c>
      <c r="K168" s="5" t="b">
        <f t="shared" si="19"/>
        <v>0</v>
      </c>
      <c r="L168" s="38">
        <f t="shared" si="20"/>
        <v>1843</v>
      </c>
      <c r="M168" s="5">
        <f t="shared" si="21"/>
        <v>230.37499999999275</v>
      </c>
      <c r="N168" s="5">
        <f>IF(A168&gt;0,Sailmailconnecttime($A$8:J168,0,SailMailPeriod,SailMailStart),0)</f>
        <v>224.09999999999948</v>
      </c>
      <c r="O168" s="36"/>
    </row>
    <row r="169" spans="1:15" ht="12.75">
      <c r="A169" s="10">
        <v>39248</v>
      </c>
      <c r="B169" s="11">
        <v>0.21618055555555557</v>
      </c>
      <c r="C169" s="11">
        <v>0.21638888888888888</v>
      </c>
      <c r="D169" s="12" t="s">
        <v>29</v>
      </c>
      <c r="E169" s="13">
        <v>7981.4</v>
      </c>
      <c r="F169" s="12"/>
      <c r="G169" s="12"/>
      <c r="J169" s="5">
        <f t="shared" si="18"/>
        <v>0.29999999999996696</v>
      </c>
      <c r="K169" s="5" t="b">
        <f t="shared" si="19"/>
        <v>0</v>
      </c>
      <c r="L169" s="38">
        <f t="shared" si="20"/>
        <v>0</v>
      </c>
      <c r="M169" s="5">
        <f t="shared" si="21"/>
        <v>0</v>
      </c>
      <c r="N169" s="5">
        <f>IF(A169&gt;0,Sailmailconnecttime($A$8:J169,0,SailMailPeriod,SailMailStart),0)</f>
        <v>224.39999999999944</v>
      </c>
      <c r="O169" s="36" t="s">
        <v>92</v>
      </c>
    </row>
    <row r="170" spans="1:15" ht="12.75">
      <c r="A170" s="10">
        <v>39248</v>
      </c>
      <c r="B170" s="11">
        <v>0.21730324074074073</v>
      </c>
      <c r="C170" s="11">
        <v>0.21769675925925924</v>
      </c>
      <c r="D170" s="12" t="s">
        <v>29</v>
      </c>
      <c r="E170" s="13">
        <v>7981.4</v>
      </c>
      <c r="F170" s="12">
        <v>220</v>
      </c>
      <c r="G170" s="12"/>
      <c r="J170" s="5">
        <f t="shared" si="18"/>
        <v>0.566666666666662</v>
      </c>
      <c r="K170" s="5" t="b">
        <f t="shared" si="19"/>
        <v>0</v>
      </c>
      <c r="L170" s="38">
        <f t="shared" si="20"/>
        <v>220</v>
      </c>
      <c r="M170" s="5">
        <f t="shared" si="21"/>
        <v>51.76470588235337</v>
      </c>
      <c r="N170" s="5">
        <f>IF(A170&gt;0,Sailmailconnecttime($A$8:J170,0,SailMailPeriod,SailMailStart),0)</f>
        <v>224.9666666666661</v>
      </c>
      <c r="O170" s="36"/>
    </row>
    <row r="171" spans="1:15" ht="12.75">
      <c r="A171" s="10">
        <v>39248</v>
      </c>
      <c r="B171" s="11">
        <v>0.21839120370370368</v>
      </c>
      <c r="C171" s="11">
        <v>0.2205324074074074</v>
      </c>
      <c r="D171" s="12" t="s">
        <v>29</v>
      </c>
      <c r="E171" s="13">
        <v>7981.4</v>
      </c>
      <c r="F171" s="12"/>
      <c r="G171" s="12">
        <v>14578</v>
      </c>
      <c r="J171" s="5">
        <f t="shared" si="18"/>
        <v>3.083333333333349</v>
      </c>
      <c r="K171" s="5" t="b">
        <f t="shared" si="19"/>
        <v>0</v>
      </c>
      <c r="L171" s="38">
        <f t="shared" si="20"/>
        <v>14578</v>
      </c>
      <c r="M171" s="5">
        <f t="shared" si="21"/>
        <v>630.3999999999968</v>
      </c>
      <c r="N171" s="5">
        <f>IF(A171&gt;0,Sailmailconnecttime($A$8:J171,0,SailMailPeriod,SailMailStart),0)</f>
        <v>228.04999999999944</v>
      </c>
      <c r="O171" s="36"/>
    </row>
    <row r="172" spans="1:15" ht="12.75">
      <c r="A172" s="10">
        <v>39248</v>
      </c>
      <c r="B172" s="11">
        <v>0.40953703703703703</v>
      </c>
      <c r="C172" s="11">
        <v>0.4097916666666667</v>
      </c>
      <c r="D172" s="12" t="s">
        <v>43</v>
      </c>
      <c r="E172" s="13">
        <v>5897.4</v>
      </c>
      <c r="F172" s="12"/>
      <c r="G172" s="12"/>
      <c r="J172" s="5">
        <f t="shared" si="18"/>
        <v>0.36666666666675063</v>
      </c>
      <c r="K172" s="5" t="b">
        <f t="shared" si="19"/>
        <v>0</v>
      </c>
      <c r="L172" s="38">
        <f t="shared" si="20"/>
        <v>0</v>
      </c>
      <c r="M172" s="5">
        <f t="shared" si="21"/>
        <v>0</v>
      </c>
      <c r="N172" s="5">
        <f>IF(A172&gt;0,Sailmailconnecttime($A$8:J172,0,SailMailPeriod,SailMailStart),0)</f>
        <v>228.4166666666662</v>
      </c>
      <c r="O172" s="36" t="s">
        <v>92</v>
      </c>
    </row>
    <row r="173" spans="1:15" ht="12.75">
      <c r="A173" s="10">
        <v>39248</v>
      </c>
      <c r="B173" s="11">
        <v>0.6845833333333333</v>
      </c>
      <c r="C173" s="11">
        <v>0.6882523148148149</v>
      </c>
      <c r="D173" s="12" t="s">
        <v>43</v>
      </c>
      <c r="E173" s="13">
        <v>10366.4</v>
      </c>
      <c r="F173" s="12">
        <v>525</v>
      </c>
      <c r="G173" s="12">
        <v>692</v>
      </c>
      <c r="J173" s="5">
        <f t="shared" si="18"/>
        <v>5.283333333333413</v>
      </c>
      <c r="K173" s="5" t="b">
        <f t="shared" si="19"/>
        <v>0</v>
      </c>
      <c r="L173" s="38">
        <f t="shared" si="20"/>
        <v>1217</v>
      </c>
      <c r="M173" s="5">
        <f t="shared" si="21"/>
        <v>30.712933753942753</v>
      </c>
      <c r="N173" s="5">
        <f>IF(A173&gt;0,Sailmailconnecttime($A$8:J173,0,SailMailPeriod,SailMailStart),0)</f>
        <v>233.69999999999962</v>
      </c>
      <c r="O173" s="36"/>
    </row>
    <row r="174" spans="1:15" ht="12.75">
      <c r="A174" s="10">
        <v>39248</v>
      </c>
      <c r="B174" s="11">
        <v>0.6934375</v>
      </c>
      <c r="C174" s="11">
        <v>0.6964467592592593</v>
      </c>
      <c r="D174" s="12" t="s">
        <v>31</v>
      </c>
      <c r="E174" s="13">
        <v>10523</v>
      </c>
      <c r="F174" s="12"/>
      <c r="G174" s="12">
        <f>1542-G173</f>
        <v>850</v>
      </c>
      <c r="J174" s="5">
        <f t="shared" si="18"/>
        <v>4.333333333333265</v>
      </c>
      <c r="K174" s="5" t="b">
        <f t="shared" si="19"/>
        <v>0</v>
      </c>
      <c r="L174" s="38">
        <f t="shared" si="20"/>
        <v>850</v>
      </c>
      <c r="M174" s="5">
        <f t="shared" si="21"/>
        <v>26.15384615384657</v>
      </c>
      <c r="N174" s="5">
        <f>IF(A174&gt;0,Sailmailconnecttime($A$8:J174,0,SailMailPeriod,SailMailStart),0)</f>
        <v>238.03333333333288</v>
      </c>
      <c r="O174" s="36" t="s">
        <v>109</v>
      </c>
    </row>
    <row r="175" spans="1:15" ht="12.75">
      <c r="A175" s="10">
        <v>39248</v>
      </c>
      <c r="B175" s="11">
        <v>0.6970833333333334</v>
      </c>
      <c r="C175" s="11">
        <v>0.7083912037037038</v>
      </c>
      <c r="D175" s="12" t="s">
        <v>29</v>
      </c>
      <c r="E175" s="13">
        <v>5876.4</v>
      </c>
      <c r="F175" s="12"/>
      <c r="G175" s="12">
        <f>8953</f>
        <v>8953</v>
      </c>
      <c r="J175" s="5">
        <f t="shared" si="18"/>
        <v>16.283333333333374</v>
      </c>
      <c r="K175" s="5" t="b">
        <f t="shared" si="19"/>
        <v>0</v>
      </c>
      <c r="L175" s="38">
        <f t="shared" si="20"/>
        <v>8953</v>
      </c>
      <c r="M175" s="5">
        <f t="shared" si="21"/>
        <v>73.31013306038876</v>
      </c>
      <c r="N175" s="5">
        <f>IF(A175&gt;0,Sailmailconnecttime($A$8:J175,0,SailMailPeriod,SailMailStart),0)</f>
        <v>254.31666666666626</v>
      </c>
      <c r="O175" s="36"/>
    </row>
    <row r="176" spans="1:15" ht="12.75">
      <c r="A176" s="10">
        <v>39248</v>
      </c>
      <c r="B176" s="11">
        <v>0.763449074074074</v>
      </c>
      <c r="C176" s="11">
        <v>0.7638310185185185</v>
      </c>
      <c r="D176" s="12" t="s">
        <v>43</v>
      </c>
      <c r="E176" s="13">
        <v>10366.4</v>
      </c>
      <c r="F176" s="12">
        <v>219</v>
      </c>
      <c r="G176" s="12"/>
      <c r="J176" s="5">
        <f t="shared" si="18"/>
        <v>0.550000000000086</v>
      </c>
      <c r="K176" s="5" t="b">
        <f t="shared" si="19"/>
        <v>0</v>
      </c>
      <c r="L176" s="38">
        <f t="shared" si="20"/>
        <v>219</v>
      </c>
      <c r="M176" s="5">
        <f t="shared" si="21"/>
        <v>53.090909090900794</v>
      </c>
      <c r="N176" s="5">
        <f>IF(A176&gt;0,Sailmailconnecttime($A$8:J176,0,SailMailPeriod,SailMailStart),0)</f>
        <v>254.86666666666636</v>
      </c>
      <c r="O176" s="36"/>
    </row>
    <row r="177" spans="1:15" ht="12.75">
      <c r="A177" s="10">
        <v>39248</v>
      </c>
      <c r="B177" s="11">
        <v>0.7647453703703704</v>
      </c>
      <c r="C177" s="11">
        <v>0.7696064814814815</v>
      </c>
      <c r="D177" s="12" t="s">
        <v>43</v>
      </c>
      <c r="E177" s="13">
        <v>10366.4</v>
      </c>
      <c r="F177" s="12"/>
      <c r="G177" s="12">
        <v>10575</v>
      </c>
      <c r="J177" s="5">
        <f t="shared" si="18"/>
        <v>6.999999999999975</v>
      </c>
      <c r="K177" s="5" t="b">
        <f t="shared" si="19"/>
        <v>0</v>
      </c>
      <c r="L177" s="38">
        <f t="shared" si="20"/>
        <v>10575</v>
      </c>
      <c r="M177" s="5">
        <f t="shared" si="21"/>
        <v>201.42857142857213</v>
      </c>
      <c r="N177" s="5">
        <f>IF(A177&gt;0,Sailmailconnecttime($A$8:J177,0,SailMailPeriod,SailMailStart),0)</f>
        <v>261.86666666666633</v>
      </c>
      <c r="O177" s="36"/>
    </row>
    <row r="178" spans="1:15" ht="12.75">
      <c r="A178" s="10">
        <v>39248</v>
      </c>
      <c r="B178" s="11">
        <v>0.8509837962962963</v>
      </c>
      <c r="C178" s="11">
        <v>0.8550115740740741</v>
      </c>
      <c r="D178" s="12" t="s">
        <v>43</v>
      </c>
      <c r="E178" s="13">
        <v>8009.4</v>
      </c>
      <c r="F178" s="12">
        <v>719</v>
      </c>
      <c r="G178" s="12"/>
      <c r="J178" s="5">
        <f t="shared" si="18"/>
        <v>5.800000000000107</v>
      </c>
      <c r="K178" s="5" t="b">
        <f t="shared" si="19"/>
        <v>0</v>
      </c>
      <c r="L178" s="38">
        <f t="shared" si="20"/>
        <v>719</v>
      </c>
      <c r="M178" s="5">
        <f t="shared" si="21"/>
        <v>16.5287356321836</v>
      </c>
      <c r="N178" s="5">
        <f>IF(A178&gt;0,Sailmailconnecttime($A$8:J178,0,SailMailPeriod,SailMailStart),0)</f>
        <v>267.66666666666646</v>
      </c>
      <c r="O178" s="36" t="s">
        <v>98</v>
      </c>
    </row>
    <row r="179" spans="1:15" ht="12.75">
      <c r="A179" s="10">
        <v>39248</v>
      </c>
      <c r="B179" s="11">
        <v>0.8556597222222222</v>
      </c>
      <c r="C179" s="11">
        <v>0.8562615740740741</v>
      </c>
      <c r="D179" s="12" t="s">
        <v>29</v>
      </c>
      <c r="E179" s="13">
        <v>7981.4</v>
      </c>
      <c r="F179" s="12"/>
      <c r="G179" s="12">
        <v>2363</v>
      </c>
      <c r="J179" s="5">
        <f t="shared" si="18"/>
        <v>0.8666666666667489</v>
      </c>
      <c r="K179" s="5" t="b">
        <f t="shared" si="19"/>
        <v>0</v>
      </c>
      <c r="L179" s="38">
        <f t="shared" si="20"/>
        <v>2363</v>
      </c>
      <c r="M179" s="5">
        <f t="shared" si="21"/>
        <v>363.5384615384271</v>
      </c>
      <c r="N179" s="5">
        <f>IF(A179&gt;0,Sailmailconnecttime($A$8:J179,0,SailMailPeriod,SailMailStart),0)</f>
        <v>268.5333333333332</v>
      </c>
      <c r="O179" s="36"/>
    </row>
    <row r="180" spans="1:15" ht="12.75">
      <c r="A180" s="10">
        <v>39248</v>
      </c>
      <c r="B180" s="11">
        <v>0.9646064814814815</v>
      </c>
      <c r="C180" s="11">
        <v>0.9648611111111111</v>
      </c>
      <c r="D180" s="12" t="s">
        <v>43</v>
      </c>
      <c r="E180" s="13">
        <v>10366.4</v>
      </c>
      <c r="F180" s="12"/>
      <c r="G180" s="12"/>
      <c r="J180" s="5">
        <f t="shared" si="18"/>
        <v>0.3666666666665108</v>
      </c>
      <c r="K180" s="5" t="b">
        <f t="shared" si="19"/>
        <v>0</v>
      </c>
      <c r="L180" s="38">
        <f t="shared" si="20"/>
        <v>0</v>
      </c>
      <c r="M180" s="5">
        <f t="shared" si="21"/>
        <v>0</v>
      </c>
      <c r="N180" s="5">
        <f>IF(A180&gt;0,Sailmailconnecttime($A$8:J180,0,SailMailPeriod,SailMailStart),0)</f>
        <v>268.8999999999997</v>
      </c>
      <c r="O180" s="36" t="s">
        <v>92</v>
      </c>
    </row>
    <row r="181" spans="1:15" ht="12.75">
      <c r="A181" s="10">
        <v>39249</v>
      </c>
      <c r="B181" s="11">
        <v>0.1547337962962963</v>
      </c>
      <c r="C181" s="11">
        <v>0.16277777777777777</v>
      </c>
      <c r="D181" s="12" t="s">
        <v>43</v>
      </c>
      <c r="E181" s="13">
        <v>5897.4</v>
      </c>
      <c r="F181" s="12">
        <v>1973</v>
      </c>
      <c r="G181" s="12"/>
      <c r="J181" s="5">
        <f t="shared" si="18"/>
        <v>11.583333333333318</v>
      </c>
      <c r="K181" s="5" t="b">
        <f t="shared" si="19"/>
        <v>0</v>
      </c>
      <c r="L181" s="38">
        <f t="shared" si="20"/>
        <v>1973</v>
      </c>
      <c r="M181" s="5">
        <f t="shared" si="21"/>
        <v>22.710791366906506</v>
      </c>
      <c r="N181" s="5">
        <f>IF(A181&gt;0,Sailmailconnecttime($A$8:J181,0,SailMailPeriod,SailMailStart),0)</f>
        <v>263.76666666666637</v>
      </c>
      <c r="O181" s="36"/>
    </row>
    <row r="182" spans="1:15" ht="12.75">
      <c r="A182" s="10">
        <v>39249</v>
      </c>
      <c r="B182" s="11">
        <v>0.16440972222222222</v>
      </c>
      <c r="C182" s="11">
        <v>0.16767361111111112</v>
      </c>
      <c r="D182" s="12" t="s">
        <v>29</v>
      </c>
      <c r="E182" s="13">
        <v>7981.4</v>
      </c>
      <c r="F182" s="12">
        <f>2805-624</f>
        <v>2181</v>
      </c>
      <c r="G182" s="12">
        <v>11249</v>
      </c>
      <c r="J182" s="5">
        <f t="shared" si="18"/>
        <v>4.700000000000015</v>
      </c>
      <c r="K182" s="5" t="b">
        <f t="shared" si="19"/>
        <v>0</v>
      </c>
      <c r="L182" s="38">
        <f t="shared" si="20"/>
        <v>13430</v>
      </c>
      <c r="M182" s="5">
        <f t="shared" si="21"/>
        <v>380.99290780141723</v>
      </c>
      <c r="N182" s="5">
        <f>IF(A182&gt;0,Sailmailconnecttime($A$8:J182,0,SailMailPeriod,SailMailStart),0)</f>
        <v>268.46666666666636</v>
      </c>
      <c r="O182" s="36"/>
    </row>
    <row r="183" spans="1:15" ht="12.75">
      <c r="A183" s="10">
        <v>39249</v>
      </c>
      <c r="B183" s="11">
        <v>0.1700925925925926</v>
      </c>
      <c r="C183" s="11">
        <v>0.17087962962962963</v>
      </c>
      <c r="D183" s="12" t="s">
        <v>29</v>
      </c>
      <c r="E183" s="13">
        <v>7981.4</v>
      </c>
      <c r="F183" s="12">
        <v>702</v>
      </c>
      <c r="G183" s="12">
        <v>506</v>
      </c>
      <c r="J183" s="5">
        <f t="shared" si="18"/>
        <v>1.133333333333324</v>
      </c>
      <c r="K183" s="5" t="b">
        <f t="shared" si="19"/>
        <v>0</v>
      </c>
      <c r="L183" s="38">
        <f t="shared" si="20"/>
        <v>1208</v>
      </c>
      <c r="M183" s="5">
        <f t="shared" si="21"/>
        <v>142.1176470588247</v>
      </c>
      <c r="N183" s="5">
        <f>IF(A183&gt;0,Sailmailconnecttime($A$8:J183,0,SailMailPeriod,SailMailStart),0)</f>
        <v>269.5999999999997</v>
      </c>
      <c r="O183" s="36"/>
    </row>
    <row r="184" spans="1:15" ht="12.75">
      <c r="A184" s="10">
        <v>39249</v>
      </c>
      <c r="B184" s="11">
        <v>0.4343981481481482</v>
      </c>
      <c r="C184" s="11">
        <v>0.43618055555555557</v>
      </c>
      <c r="D184" s="12" t="s">
        <v>43</v>
      </c>
      <c r="E184" s="13">
        <v>8009.4</v>
      </c>
      <c r="F184" s="12">
        <v>453</v>
      </c>
      <c r="G184" s="12">
        <v>2407</v>
      </c>
      <c r="J184" s="5">
        <f t="shared" si="18"/>
        <v>2.566666666666615</v>
      </c>
      <c r="K184" s="5" t="b">
        <f t="shared" si="19"/>
        <v>0</v>
      </c>
      <c r="L184" s="38">
        <f t="shared" si="20"/>
        <v>2860</v>
      </c>
      <c r="M184" s="5">
        <f t="shared" si="21"/>
        <v>148.57142857143157</v>
      </c>
      <c r="N184" s="5">
        <f>IF(A184&gt;0,Sailmailconnecttime($A$8:J184,0,SailMailPeriod,SailMailStart),0)</f>
        <v>272.1666666666663</v>
      </c>
      <c r="O184" s="36"/>
    </row>
    <row r="185" spans="1:15" ht="12.75">
      <c r="A185" s="10">
        <v>39249</v>
      </c>
      <c r="B185" s="11">
        <v>0.4403240740740741</v>
      </c>
      <c r="C185" s="11">
        <v>0.4409837962962963</v>
      </c>
      <c r="D185" s="12" t="s">
        <v>43</v>
      </c>
      <c r="E185" s="13">
        <v>8009.4</v>
      </c>
      <c r="F185" s="12">
        <v>283</v>
      </c>
      <c r="G185" s="12"/>
      <c r="J185" s="5">
        <f t="shared" si="18"/>
        <v>0.9499999999999886</v>
      </c>
      <c r="K185" s="5" t="b">
        <f t="shared" si="19"/>
        <v>0</v>
      </c>
      <c r="L185" s="38">
        <f t="shared" si="20"/>
        <v>283</v>
      </c>
      <c r="M185" s="5">
        <f t="shared" si="21"/>
        <v>39.71929824561451</v>
      </c>
      <c r="N185" s="5">
        <f>IF(A185&gt;0,Sailmailconnecttime($A$8:J185,0,SailMailPeriod,SailMailStart),0)</f>
        <v>273.1166666666663</v>
      </c>
      <c r="O185" s="36"/>
    </row>
    <row r="186" spans="1:15" ht="12.75">
      <c r="A186" s="10">
        <v>39249</v>
      </c>
      <c r="B186" s="11">
        <v>0.44136574074074075</v>
      </c>
      <c r="C186" s="11">
        <v>0.4417361111111111</v>
      </c>
      <c r="D186" s="12" t="s">
        <v>43</v>
      </c>
      <c r="E186" s="13">
        <v>8009.4</v>
      </c>
      <c r="F186" s="12">
        <v>205</v>
      </c>
      <c r="G186" s="12"/>
      <c r="J186" s="5">
        <f t="shared" si="18"/>
        <v>0.5333333333333101</v>
      </c>
      <c r="K186" s="5" t="b">
        <f t="shared" si="19"/>
        <v>0</v>
      </c>
      <c r="L186" s="38">
        <f t="shared" si="20"/>
        <v>205</v>
      </c>
      <c r="M186" s="5">
        <f t="shared" si="21"/>
        <v>51.25000000000223</v>
      </c>
      <c r="N186" s="5">
        <f>IF(A186&gt;0,Sailmailconnecttime($A$8:J186,0,SailMailPeriod,SailMailStart),0)</f>
        <v>273.6499999999996</v>
      </c>
      <c r="O186" s="36"/>
    </row>
    <row r="187" spans="1:15" ht="12.75">
      <c r="A187" s="10">
        <v>39249</v>
      </c>
      <c r="B187" s="11">
        <v>0.4440393518518519</v>
      </c>
      <c r="C187" s="11">
        <v>0.44493055555555555</v>
      </c>
      <c r="D187" s="12" t="s">
        <v>31</v>
      </c>
      <c r="E187" s="13">
        <v>10523</v>
      </c>
      <c r="F187" s="12"/>
      <c r="G187" s="12"/>
      <c r="J187" s="5">
        <f t="shared" si="18"/>
        <v>1.2833333333332675</v>
      </c>
      <c r="K187" s="5" t="b">
        <f t="shared" si="19"/>
        <v>0</v>
      </c>
      <c r="L187" s="38">
        <f t="shared" si="20"/>
        <v>0</v>
      </c>
      <c r="M187" s="5">
        <f t="shared" si="21"/>
        <v>0</v>
      </c>
      <c r="N187" s="5">
        <f>IF(A187&gt;0,Sailmailconnecttime($A$8:J187,0,SailMailPeriod,SailMailStart),0)</f>
        <v>274.9333333333328</v>
      </c>
      <c r="O187" s="36"/>
    </row>
    <row r="188" spans="1:15" ht="12.75">
      <c r="A188" s="10">
        <v>39249</v>
      </c>
      <c r="B188" s="11">
        <v>0.4592013888888889</v>
      </c>
      <c r="C188" s="11">
        <v>0.4606018518518518</v>
      </c>
      <c r="D188" s="12" t="s">
        <v>43</v>
      </c>
      <c r="E188" s="13">
        <v>8009.4</v>
      </c>
      <c r="F188" s="12"/>
      <c r="G188" s="12">
        <v>5682</v>
      </c>
      <c r="J188" s="5">
        <f t="shared" si="18"/>
        <v>2.016666666666609</v>
      </c>
      <c r="K188" s="5" t="b">
        <f t="shared" si="19"/>
        <v>0</v>
      </c>
      <c r="L188" s="38">
        <f t="shared" si="20"/>
        <v>5682</v>
      </c>
      <c r="M188" s="5">
        <f t="shared" si="21"/>
        <v>375.6694214876141</v>
      </c>
      <c r="N188" s="5">
        <f>IF(A188&gt;0,Sailmailconnecttime($A$8:J188,0,SailMailPeriod,SailMailStart),0)</f>
        <v>276.9499999999994</v>
      </c>
      <c r="O188" s="36"/>
    </row>
    <row r="189" spans="1:15" ht="12.75">
      <c r="A189" s="10">
        <v>39249</v>
      </c>
      <c r="B189" s="11">
        <v>0.7409375</v>
      </c>
      <c r="C189" s="11">
        <v>0.7423148148148148</v>
      </c>
      <c r="D189" s="12" t="s">
        <v>43</v>
      </c>
      <c r="E189" s="13">
        <v>10366.4</v>
      </c>
      <c r="F189" s="12">
        <v>457</v>
      </c>
      <c r="G189" s="12">
        <v>1630</v>
      </c>
      <c r="J189" s="5">
        <f t="shared" si="18"/>
        <v>1.983333333333217</v>
      </c>
      <c r="K189" s="5" t="b">
        <f t="shared" si="19"/>
        <v>0</v>
      </c>
      <c r="L189" s="38">
        <f t="shared" si="20"/>
        <v>2087</v>
      </c>
      <c r="M189" s="5">
        <f t="shared" si="21"/>
        <v>140.3025210084116</v>
      </c>
      <c r="N189" s="5">
        <f>IF(A189&gt;0,Sailmailconnecttime($A$8:J189,0,SailMailPeriod,SailMailStart),0)</f>
        <v>278.93333333333266</v>
      </c>
      <c r="O189" s="36"/>
    </row>
    <row r="190" spans="1:15" ht="12.75">
      <c r="A190" s="10">
        <v>39249</v>
      </c>
      <c r="B190" s="11">
        <v>0.7459606481481481</v>
      </c>
      <c r="C190" s="11">
        <v>0.7466666666666667</v>
      </c>
      <c r="D190" s="12" t="s">
        <v>43</v>
      </c>
      <c r="E190" s="13">
        <v>8009.4</v>
      </c>
      <c r="F190" s="12">
        <v>466</v>
      </c>
      <c r="G190" s="12"/>
      <c r="J190" s="5">
        <f t="shared" si="18"/>
        <v>1.0166666666667723</v>
      </c>
      <c r="K190" s="5" t="b">
        <f t="shared" si="19"/>
        <v>0</v>
      </c>
      <c r="L190" s="38">
        <f t="shared" si="20"/>
        <v>466</v>
      </c>
      <c r="M190" s="5">
        <f t="shared" si="21"/>
        <v>61.114754098354304</v>
      </c>
      <c r="N190" s="5">
        <f>IF(A190&gt;0,Sailmailconnecttime($A$8:J190,0,SailMailPeriod,SailMailStart),0)</f>
        <v>279.9499999999994</v>
      </c>
      <c r="O190" s="36"/>
    </row>
    <row r="191" spans="1:15" ht="12.75">
      <c r="A191" s="10">
        <v>39249</v>
      </c>
      <c r="B191" s="11">
        <v>0.9946412037037037</v>
      </c>
      <c r="C191" s="11">
        <v>0.9963888888888889</v>
      </c>
      <c r="D191" s="12" t="s">
        <v>31</v>
      </c>
      <c r="E191" s="13">
        <v>10523</v>
      </c>
      <c r="F191" s="12">
        <v>2727</v>
      </c>
      <c r="G191" s="12">
        <v>412</v>
      </c>
      <c r="J191" s="5">
        <f t="shared" si="18"/>
        <v>2.516666666666687</v>
      </c>
      <c r="K191" s="5" t="b">
        <f t="shared" si="19"/>
        <v>0</v>
      </c>
      <c r="L191" s="38">
        <f t="shared" si="20"/>
        <v>3139</v>
      </c>
      <c r="M191" s="5">
        <f t="shared" si="21"/>
        <v>166.30463576158806</v>
      </c>
      <c r="N191" s="5">
        <f>IF(A191&gt;0,Sailmailconnecttime($A$8:J191,0,SailMailPeriod,SailMailStart),0)</f>
        <v>282.46666666666613</v>
      </c>
      <c r="O191" s="36"/>
    </row>
    <row r="192" spans="1:15" ht="12.75">
      <c r="A192" s="10">
        <v>39250</v>
      </c>
      <c r="B192" s="11">
        <v>0.18693287037037035</v>
      </c>
      <c r="C192" s="11">
        <v>0.19060185185185186</v>
      </c>
      <c r="D192" s="12" t="s">
        <v>29</v>
      </c>
      <c r="E192" s="13">
        <v>2656.4</v>
      </c>
      <c r="F192" s="12">
        <v>219</v>
      </c>
      <c r="G192" s="12">
        <v>533</v>
      </c>
      <c r="J192" s="5">
        <f t="shared" si="18"/>
        <v>5.283333333333373</v>
      </c>
      <c r="K192" s="5" t="b">
        <f t="shared" si="19"/>
        <v>0</v>
      </c>
      <c r="L192" s="38">
        <f t="shared" si="20"/>
        <v>752</v>
      </c>
      <c r="M192" s="5">
        <f t="shared" si="21"/>
        <v>18.977917981072412</v>
      </c>
      <c r="N192" s="5">
        <f>IF(A192&gt;0,Sailmailconnecttime($A$8:J192,0,SailMailPeriod,SailMailStart),0)</f>
        <v>212.51666666666614</v>
      </c>
      <c r="O192" s="36" t="s">
        <v>98</v>
      </c>
    </row>
    <row r="193" spans="1:15" ht="12.75">
      <c r="A193" s="10">
        <v>39250</v>
      </c>
      <c r="B193" s="11">
        <v>0.19120370370370368</v>
      </c>
      <c r="C193" s="11">
        <v>0.19357638888888887</v>
      </c>
      <c r="D193" s="12" t="s">
        <v>43</v>
      </c>
      <c r="E193" s="13">
        <v>5897.4</v>
      </c>
      <c r="F193" s="12"/>
      <c r="G193" s="12">
        <f>5659-372</f>
        <v>5287</v>
      </c>
      <c r="J193" s="5">
        <f t="shared" si="18"/>
        <v>3.416666666666668</v>
      </c>
      <c r="K193" s="5" t="b">
        <f t="shared" si="19"/>
        <v>0</v>
      </c>
      <c r="L193" s="38">
        <f t="shared" si="20"/>
        <v>5287</v>
      </c>
      <c r="M193" s="5">
        <f t="shared" si="21"/>
        <v>206.3219512195121</v>
      </c>
      <c r="N193" s="5">
        <f>IF(A193&gt;0,Sailmailconnecttime($A$8:J193,0,SailMailPeriod,SailMailStart),0)</f>
        <v>215.9333333333328</v>
      </c>
      <c r="O193" s="36"/>
    </row>
    <row r="194" spans="1:15" ht="12.75">
      <c r="A194" s="10">
        <v>39251</v>
      </c>
      <c r="B194" s="11">
        <v>0.567037037037037</v>
      </c>
      <c r="C194" s="11">
        <v>0.5683680555555556</v>
      </c>
      <c r="D194" s="12" t="s">
        <v>29</v>
      </c>
      <c r="E194" s="13">
        <v>5876.4</v>
      </c>
      <c r="F194" s="12">
        <v>2125</v>
      </c>
      <c r="G194" s="12">
        <v>1586</v>
      </c>
      <c r="J194" s="5">
        <f t="shared" si="18"/>
        <v>1.9166666666667531</v>
      </c>
      <c r="K194" s="5" t="b">
        <f t="shared" si="19"/>
        <v>0</v>
      </c>
      <c r="L194" s="38">
        <f t="shared" si="20"/>
        <v>3711</v>
      </c>
      <c r="M194" s="5">
        <f t="shared" si="21"/>
        <v>258.1565217391188</v>
      </c>
      <c r="N194" s="5">
        <f>IF(A194&gt;0,Sailmailconnecttime($A$8:J194,0,SailMailPeriod,SailMailStart),0)</f>
        <v>169.1833333333329</v>
      </c>
      <c r="O194" s="36"/>
    </row>
    <row r="195" spans="1:15" ht="12.75">
      <c r="A195" s="10">
        <v>39252</v>
      </c>
      <c r="B195" s="11">
        <v>0.5676388888888889</v>
      </c>
      <c r="C195" s="11">
        <v>0.5741203703703703</v>
      </c>
      <c r="D195" s="12" t="s">
        <v>29</v>
      </c>
      <c r="E195" s="13">
        <v>5876.4</v>
      </c>
      <c r="F195" s="12">
        <v>372</v>
      </c>
      <c r="G195" s="12">
        <v>2857</v>
      </c>
      <c r="J195" s="5">
        <f t="shared" si="18"/>
        <v>9.333333333333247</v>
      </c>
      <c r="K195" s="5" t="b">
        <f t="shared" si="19"/>
        <v>0</v>
      </c>
      <c r="L195" s="38">
        <f t="shared" si="20"/>
        <v>3229</v>
      </c>
      <c r="M195" s="5">
        <f t="shared" si="21"/>
        <v>46.12857142857185</v>
      </c>
      <c r="N195" s="5">
        <f>IF(A195&gt;0,Sailmailconnecttime($A$8:J195,0,SailMailPeriod,SailMailStart),0)</f>
        <v>165.84999999999977</v>
      </c>
      <c r="O195" s="36"/>
    </row>
    <row r="196" spans="1:15" ht="12.75">
      <c r="A196" s="10">
        <v>39253</v>
      </c>
      <c r="B196" s="11">
        <v>0.7101851851851851</v>
      </c>
      <c r="C196" s="11">
        <v>0.7121180555555555</v>
      </c>
      <c r="D196" s="12" t="s">
        <v>29</v>
      </c>
      <c r="E196" s="13">
        <v>5876.4</v>
      </c>
      <c r="F196" s="12"/>
      <c r="G196" s="12">
        <v>5109</v>
      </c>
      <c r="J196" s="5">
        <f t="shared" si="18"/>
        <v>2.783333333333342</v>
      </c>
      <c r="K196" s="5" t="b">
        <f t="shared" si="19"/>
        <v>0</v>
      </c>
      <c r="L196" s="38">
        <f t="shared" si="20"/>
        <v>5109</v>
      </c>
      <c r="M196" s="5">
        <f t="shared" si="21"/>
        <v>244.7425149700591</v>
      </c>
      <c r="N196" s="5">
        <f>IF(A196&gt;0,Sailmailconnecttime($A$8:J196,0,SailMailPeriod,SailMailStart),0)</f>
        <v>122.06666666666682</v>
      </c>
      <c r="O196" s="36"/>
    </row>
    <row r="197" spans="1:15" ht="12.75">
      <c r="A197" s="10">
        <v>39257</v>
      </c>
      <c r="B197" s="11">
        <v>0.7057523148148147</v>
      </c>
      <c r="C197" s="11">
        <v>0.7077083333333333</v>
      </c>
      <c r="D197" s="12" t="s">
        <v>43</v>
      </c>
      <c r="E197" s="13">
        <v>10366.4</v>
      </c>
      <c r="F197" s="12">
        <v>226</v>
      </c>
      <c r="G197" s="12"/>
      <c r="J197" s="5">
        <f t="shared" si="18"/>
        <v>2.816666666666734</v>
      </c>
      <c r="K197" s="5" t="b">
        <f t="shared" si="19"/>
        <v>0</v>
      </c>
      <c r="L197" s="38">
        <f t="shared" si="20"/>
        <v>226</v>
      </c>
      <c r="M197" s="5">
        <f t="shared" si="21"/>
        <v>10.69822485207075</v>
      </c>
      <c r="N197" s="5">
        <f>IF(A197&gt;0,Sailmailconnecttime($A$8:J197,0,SailMailPeriod,SailMailStart),0)</f>
        <v>16.850000000000076</v>
      </c>
      <c r="O197" s="36"/>
    </row>
    <row r="198" spans="1:15" ht="12.75">
      <c r="A198" s="10">
        <v>39257</v>
      </c>
      <c r="B198" s="11">
        <v>0.709548611111111</v>
      </c>
      <c r="C198" s="11">
        <v>0.7152430555555555</v>
      </c>
      <c r="D198" s="12" t="s">
        <v>43</v>
      </c>
      <c r="E198" s="13">
        <v>10366.4</v>
      </c>
      <c r="F198" s="12"/>
      <c r="G198" s="12">
        <v>727</v>
      </c>
      <c r="J198" s="5">
        <f t="shared" si="18"/>
        <v>8.200000000000003</v>
      </c>
      <c r="K198" s="5" t="b">
        <f t="shared" si="19"/>
        <v>0</v>
      </c>
      <c r="L198" s="38">
        <f t="shared" si="20"/>
        <v>727</v>
      </c>
      <c r="M198" s="5">
        <f t="shared" si="21"/>
        <v>11.82113821138211</v>
      </c>
      <c r="N198" s="5">
        <f>IF(A198&gt;0,Sailmailconnecttime($A$8:J198,0,SailMailPeriod,SailMailStart),0)</f>
        <v>25.05000000000008</v>
      </c>
      <c r="O198" s="36" t="s">
        <v>107</v>
      </c>
    </row>
    <row r="199" spans="1:15" ht="12.75">
      <c r="A199" s="10">
        <v>7.2</v>
      </c>
      <c r="B199" s="11">
        <v>0.13282407407407407</v>
      </c>
      <c r="C199" s="11">
        <v>0.13519675925925925</v>
      </c>
      <c r="D199" s="12" t="s">
        <v>29</v>
      </c>
      <c r="E199" s="13">
        <v>2656.4</v>
      </c>
      <c r="F199" s="12"/>
      <c r="G199" s="12"/>
      <c r="J199" s="5">
        <f t="shared" si="18"/>
        <v>3.416666666666668</v>
      </c>
      <c r="K199" s="5" t="b">
        <f t="shared" si="19"/>
        <v>0</v>
      </c>
      <c r="L199" s="38">
        <f t="shared" si="20"/>
        <v>0</v>
      </c>
      <c r="M199" s="5">
        <f t="shared" si="21"/>
        <v>0</v>
      </c>
      <c r="N199" s="5">
        <f>IF(A199&gt;0,Sailmailconnecttime($A$8:J199,0,SailMailPeriod,SailMailStart),0)</f>
        <v>723.5499999999992</v>
      </c>
      <c r="O199" s="36"/>
    </row>
    <row r="200" spans="1:15" ht="12.75">
      <c r="A200" s="10">
        <v>39265</v>
      </c>
      <c r="B200" s="11">
        <v>0.1360185185185185</v>
      </c>
      <c r="C200" s="11">
        <v>0.1366550925925926</v>
      </c>
      <c r="D200" s="12" t="s">
        <v>43</v>
      </c>
      <c r="E200" s="13">
        <v>8009.4</v>
      </c>
      <c r="F200" s="12">
        <v>205</v>
      </c>
      <c r="G200" s="12"/>
      <c r="J200" s="5">
        <f t="shared" si="18"/>
        <v>0.9166666666666767</v>
      </c>
      <c r="K200" s="5" t="b">
        <f t="shared" si="19"/>
        <v>0</v>
      </c>
      <c r="L200" s="38">
        <f t="shared" si="20"/>
        <v>205</v>
      </c>
      <c r="M200" s="5">
        <f t="shared" si="21"/>
        <v>29.81818181818149</v>
      </c>
      <c r="N200" s="5">
        <f>IF(A200&gt;0,Sailmailconnecttime($A$8:J200,0,SailMailPeriod,SailMailStart),0)</f>
        <v>0.9166666666666767</v>
      </c>
      <c r="O200" s="36"/>
    </row>
    <row r="201" spans="1:15" ht="12.75">
      <c r="A201" s="10">
        <v>39265</v>
      </c>
      <c r="B201" s="11">
        <v>0.13721064814814815</v>
      </c>
      <c r="C201" s="11">
        <v>0.13822916666666665</v>
      </c>
      <c r="D201" s="12" t="s">
        <v>43</v>
      </c>
      <c r="E201" s="13">
        <v>8009.4</v>
      </c>
      <c r="F201" s="12"/>
      <c r="G201" s="12">
        <v>1788</v>
      </c>
      <c r="J201" s="5">
        <f t="shared" si="18"/>
        <v>1.4666666666666428</v>
      </c>
      <c r="K201" s="5" t="b">
        <f t="shared" si="19"/>
        <v>0</v>
      </c>
      <c r="L201" s="38">
        <f t="shared" si="20"/>
        <v>1788</v>
      </c>
      <c r="M201" s="5">
        <f t="shared" si="21"/>
        <v>162.5454545454572</v>
      </c>
      <c r="N201" s="5">
        <f>IF(A201&gt;0,Sailmailconnecttime($A$8:J201,0,SailMailPeriod,SailMailStart),0)</f>
        <v>2.3833333333333195</v>
      </c>
      <c r="O201" s="36"/>
    </row>
    <row r="202" spans="1:15" ht="12.75">
      <c r="A202" s="10">
        <v>39265</v>
      </c>
      <c r="B202" s="11">
        <v>0.4610763888888889</v>
      </c>
      <c r="C202" s="11">
        <v>0.4614583333333333</v>
      </c>
      <c r="D202" s="12" t="s">
        <v>43</v>
      </c>
      <c r="E202" s="13">
        <v>8009.4</v>
      </c>
      <c r="F202" s="12">
        <v>476</v>
      </c>
      <c r="G202" s="12"/>
      <c r="J202" s="5">
        <f t="shared" si="18"/>
        <v>0.5499999999999261</v>
      </c>
      <c r="K202" s="5" t="b">
        <f t="shared" si="19"/>
        <v>0</v>
      </c>
      <c r="L202" s="38">
        <f t="shared" si="20"/>
        <v>476</v>
      </c>
      <c r="M202" s="5">
        <f t="shared" si="21"/>
        <v>115.3939393939549</v>
      </c>
      <c r="N202" s="5">
        <f>IF(A202&gt;0,Sailmailconnecttime($A$8:J202,0,SailMailPeriod,SailMailStart),0)</f>
        <v>2.9333333333332456</v>
      </c>
      <c r="O202" s="36"/>
    </row>
    <row r="203" spans="1:15" ht="12.75">
      <c r="A203" s="10">
        <v>39265</v>
      </c>
      <c r="B203" s="11">
        <v>0.46696759259259263</v>
      </c>
      <c r="C203" s="11">
        <v>0.4679513888888889</v>
      </c>
      <c r="D203" s="12" t="s">
        <v>43</v>
      </c>
      <c r="E203" s="13">
        <v>8009.4</v>
      </c>
      <c r="F203" s="12"/>
      <c r="G203" s="12">
        <v>1949</v>
      </c>
      <c r="J203" s="5">
        <f t="shared" si="18"/>
        <v>1.416666666666595</v>
      </c>
      <c r="K203" s="5" t="b">
        <f t="shared" si="19"/>
        <v>0</v>
      </c>
      <c r="L203" s="38">
        <f t="shared" si="20"/>
        <v>1949</v>
      </c>
      <c r="M203" s="5">
        <f t="shared" si="21"/>
        <v>183.43529411765633</v>
      </c>
      <c r="N203" s="5">
        <f>IF(A203&gt;0,Sailmailconnecttime($A$8:J203,0,SailMailPeriod,SailMailStart),0)</f>
        <v>4.349999999999841</v>
      </c>
      <c r="O203" s="36"/>
    </row>
    <row r="204" spans="1:15" ht="12.75">
      <c r="A204" s="10"/>
      <c r="B204" s="11"/>
      <c r="C204" s="11"/>
      <c r="D204" s="12"/>
      <c r="E204" s="13"/>
      <c r="F204" s="12"/>
      <c r="G204" s="12"/>
      <c r="J204" s="5">
        <f t="shared" si="18"/>
        <v>0</v>
      </c>
      <c r="K204" s="5" t="b">
        <f t="shared" si="19"/>
        <v>0</v>
      </c>
      <c r="L204" s="38">
        <f t="shared" si="20"/>
        <v>0</v>
      </c>
      <c r="M204" s="5">
        <f t="shared" si="21"/>
        <v>0</v>
      </c>
      <c r="N204" s="5">
        <f>IF(A204&gt;0,Sailmailconnecttime($A$8:J204,0,SailMailPeriod,SailMailStart),0)</f>
        <v>0</v>
      </c>
      <c r="O204" s="36"/>
    </row>
    <row r="205" spans="1:15" ht="12.75">
      <c r="A205" s="10"/>
      <c r="B205" s="11"/>
      <c r="C205" s="11"/>
      <c r="D205" s="12"/>
      <c r="E205" s="13"/>
      <c r="F205" s="12"/>
      <c r="G205" s="12"/>
      <c r="J205" s="5">
        <f t="shared" si="18"/>
        <v>0</v>
      </c>
      <c r="K205" s="5" t="b">
        <f t="shared" si="19"/>
        <v>0</v>
      </c>
      <c r="L205" s="38">
        <f t="shared" si="20"/>
        <v>0</v>
      </c>
      <c r="M205" s="5">
        <f t="shared" si="21"/>
        <v>0</v>
      </c>
      <c r="N205" s="5">
        <f>IF(A205&gt;0,Sailmailconnecttime($A$8:J205,0,SailMailPeriod,SailMailStart),0)</f>
        <v>0</v>
      </c>
      <c r="O205" s="36"/>
    </row>
    <row r="206" spans="1:15" ht="12.75">
      <c r="A206" s="10"/>
      <c r="B206" s="11"/>
      <c r="C206" s="11"/>
      <c r="D206" s="12"/>
      <c r="E206" s="13"/>
      <c r="F206" s="12"/>
      <c r="G206" s="12"/>
      <c r="J206" s="5">
        <f t="shared" si="18"/>
        <v>0</v>
      </c>
      <c r="K206" s="5" t="b">
        <f t="shared" si="19"/>
        <v>0</v>
      </c>
      <c r="L206" s="38">
        <f t="shared" si="20"/>
        <v>0</v>
      </c>
      <c r="M206" s="5">
        <f t="shared" si="21"/>
        <v>0</v>
      </c>
      <c r="N206" s="5">
        <f>IF(A206&gt;0,Sailmailconnecttime($A$8:J206,0,SailMailPeriod,SailMailStart),0)</f>
        <v>0</v>
      </c>
      <c r="O206" s="36"/>
    </row>
    <row r="207" spans="1:15" ht="12.75">
      <c r="A207" s="10"/>
      <c r="B207" s="11"/>
      <c r="C207" s="11"/>
      <c r="D207" s="12"/>
      <c r="E207" s="13"/>
      <c r="F207" s="12"/>
      <c r="G207" s="12"/>
      <c r="J207" s="5">
        <f t="shared" si="18"/>
        <v>0</v>
      </c>
      <c r="K207" s="5" t="b">
        <f t="shared" si="19"/>
        <v>0</v>
      </c>
      <c r="L207" s="38">
        <f t="shared" si="20"/>
        <v>0</v>
      </c>
      <c r="M207" s="5">
        <f t="shared" si="21"/>
        <v>0</v>
      </c>
      <c r="N207" s="5">
        <f>IF(A207&gt;0,Sailmailconnecttime($A$8:J207,0,SailMailPeriod,SailMailStart),0)</f>
        <v>0</v>
      </c>
      <c r="O207" s="36"/>
    </row>
    <row r="208" spans="1:15" ht="12.75">
      <c r="A208" s="10"/>
      <c r="B208" s="11"/>
      <c r="C208" s="11"/>
      <c r="D208" s="12"/>
      <c r="E208" s="13"/>
      <c r="F208" s="12"/>
      <c r="G208" s="12"/>
      <c r="J208" s="5">
        <f t="shared" si="18"/>
        <v>0</v>
      </c>
      <c r="K208" s="5" t="b">
        <f t="shared" si="19"/>
        <v>0</v>
      </c>
      <c r="L208" s="38">
        <f t="shared" si="20"/>
        <v>0</v>
      </c>
      <c r="M208" s="5">
        <f t="shared" si="21"/>
        <v>0</v>
      </c>
      <c r="N208" s="5">
        <f>IF(A208&gt;0,Sailmailconnecttime($A$8:J208,0,SailMailPeriod,SailMailStart),0)</f>
        <v>0</v>
      </c>
      <c r="O208" s="36"/>
    </row>
    <row r="209" spans="1:15" ht="12.75">
      <c r="A209" s="10"/>
      <c r="B209" s="11"/>
      <c r="C209" s="11"/>
      <c r="D209" s="12"/>
      <c r="E209" s="13"/>
      <c r="F209" s="12"/>
      <c r="G209" s="12"/>
      <c r="J209" s="5">
        <f t="shared" si="18"/>
        <v>0</v>
      </c>
      <c r="K209" s="5" t="b">
        <f t="shared" si="19"/>
        <v>0</v>
      </c>
      <c r="L209" s="38">
        <f t="shared" si="20"/>
        <v>0</v>
      </c>
      <c r="M209" s="5">
        <f t="shared" si="21"/>
        <v>0</v>
      </c>
      <c r="N209" s="5">
        <f>IF(A209&gt;0,Sailmailconnecttime($A$8:J209,0,SailMailPeriod,SailMailStart),0)</f>
        <v>0</v>
      </c>
      <c r="O209" s="36"/>
    </row>
    <row r="210" spans="1:15" ht="12.75">
      <c r="A210" s="10"/>
      <c r="B210" s="11"/>
      <c r="C210" s="11"/>
      <c r="D210" s="12"/>
      <c r="E210" s="13"/>
      <c r="F210" s="12"/>
      <c r="G210" s="12"/>
      <c r="J210" s="5">
        <f t="shared" si="18"/>
        <v>0</v>
      </c>
      <c r="K210" s="5" t="b">
        <f t="shared" si="19"/>
        <v>0</v>
      </c>
      <c r="L210" s="38">
        <f t="shared" si="20"/>
        <v>0</v>
      </c>
      <c r="M210" s="5">
        <f t="shared" si="21"/>
        <v>0</v>
      </c>
      <c r="N210" s="5">
        <f>IF(A210&gt;0,Sailmailconnecttime($A$8:J210,0,SailMailPeriod,SailMailStart),0)</f>
        <v>0</v>
      </c>
      <c r="O210" s="36"/>
    </row>
    <row r="211" spans="1:15" ht="12.75">
      <c r="A211" s="10"/>
      <c r="B211" s="11"/>
      <c r="C211" s="11"/>
      <c r="D211" s="12"/>
      <c r="E211" s="13"/>
      <c r="F211" s="12"/>
      <c r="G211" s="12"/>
      <c r="J211" s="5">
        <f t="shared" si="18"/>
        <v>0</v>
      </c>
      <c r="K211" s="5" t="b">
        <f t="shared" si="19"/>
        <v>0</v>
      </c>
      <c r="L211" s="38">
        <f t="shared" si="20"/>
        <v>0</v>
      </c>
      <c r="M211" s="5">
        <f t="shared" si="21"/>
        <v>0</v>
      </c>
      <c r="N211" s="5">
        <f>IF(A211&gt;0,Sailmailconnecttime($A$8:J211,0,SailMailPeriod,SailMailStart),0)</f>
        <v>0</v>
      </c>
      <c r="O211" s="36"/>
    </row>
    <row r="212" spans="1:15" ht="12.75">
      <c r="A212" s="10"/>
      <c r="B212" s="11"/>
      <c r="C212" s="11"/>
      <c r="D212" s="12"/>
      <c r="E212" s="13"/>
      <c r="F212" s="12"/>
      <c r="G212" s="12"/>
      <c r="J212" s="5">
        <f t="shared" si="18"/>
        <v>0</v>
      </c>
      <c r="K212" s="5" t="b">
        <f t="shared" si="19"/>
        <v>0</v>
      </c>
      <c r="L212" s="38">
        <f t="shared" si="20"/>
        <v>0</v>
      </c>
      <c r="M212" s="5">
        <f t="shared" si="21"/>
        <v>0</v>
      </c>
      <c r="N212" s="5">
        <f>IF(A212&gt;0,Sailmailconnecttime($A$8:J212,0,SailMailPeriod,SailMailStart),0)</f>
        <v>0</v>
      </c>
      <c r="O212" s="36"/>
    </row>
    <row r="213" spans="1:15" ht="12.75">
      <c r="A213" s="10"/>
      <c r="B213" s="11"/>
      <c r="C213" s="11"/>
      <c r="D213" s="12"/>
      <c r="E213" s="13"/>
      <c r="F213" s="12"/>
      <c r="G213" s="12"/>
      <c r="J213" s="5">
        <f aca="true" t="shared" si="22" ref="J213:J272">IF(C213&gt;0,IF(C213&lt;B213,C213+24-B213,C213-B213)*24*60,0)</f>
        <v>0</v>
      </c>
      <c r="K213" s="5" t="b">
        <f aca="true" t="shared" si="23" ref="K213:K272">IF(C213&gt;0,IF(A213+C213&lt;$F$2,FALSE,TRUE),FALSE)</f>
        <v>0</v>
      </c>
      <c r="L213" s="38">
        <f aca="true" t="shared" si="24" ref="L213:L272">F213+G213</f>
        <v>0</v>
      </c>
      <c r="M213" s="5">
        <f aca="true" t="shared" si="25" ref="M213:M272">IF(J213&gt;0,L213/J213/60*8,0)</f>
        <v>0</v>
      </c>
      <c r="N213" s="5">
        <f>IF(A213&gt;0,Sailmailconnecttime($A$8:J213,0,SailMailPeriod,SailMailStart),0)</f>
        <v>0</v>
      </c>
      <c r="O213" s="36"/>
    </row>
    <row r="214" spans="1:15" ht="12.75">
      <c r="A214" s="10"/>
      <c r="B214" s="11"/>
      <c r="C214" s="11"/>
      <c r="D214" s="12"/>
      <c r="E214" s="13"/>
      <c r="F214" s="12"/>
      <c r="G214" s="12"/>
      <c r="J214" s="5">
        <f t="shared" si="22"/>
        <v>0</v>
      </c>
      <c r="K214" s="5" t="b">
        <f t="shared" si="23"/>
        <v>0</v>
      </c>
      <c r="L214" s="38">
        <f t="shared" si="24"/>
        <v>0</v>
      </c>
      <c r="M214" s="5">
        <f t="shared" si="25"/>
        <v>0</v>
      </c>
      <c r="N214" s="5">
        <f>IF(A214&gt;0,Sailmailconnecttime($A$8:J214,0,SailMailPeriod,SailMailStart),0)</f>
        <v>0</v>
      </c>
      <c r="O214" s="36"/>
    </row>
    <row r="215" spans="1:15" ht="12.75">
      <c r="A215" s="10"/>
      <c r="B215" s="11"/>
      <c r="C215" s="11"/>
      <c r="D215" s="12"/>
      <c r="E215" s="13"/>
      <c r="F215" s="12"/>
      <c r="G215" s="12"/>
      <c r="J215" s="5">
        <f t="shared" si="22"/>
        <v>0</v>
      </c>
      <c r="K215" s="5" t="b">
        <f t="shared" si="23"/>
        <v>0</v>
      </c>
      <c r="L215" s="38">
        <f t="shared" si="24"/>
        <v>0</v>
      </c>
      <c r="M215" s="5">
        <f t="shared" si="25"/>
        <v>0</v>
      </c>
      <c r="N215" s="5">
        <f>IF(A215&gt;0,Sailmailconnecttime($A$8:J215,0,SailMailPeriod,SailMailStart),0)</f>
        <v>0</v>
      </c>
      <c r="O215" s="36"/>
    </row>
    <row r="216" spans="1:15" ht="12.75">
      <c r="A216" s="10"/>
      <c r="B216" s="11"/>
      <c r="C216" s="11"/>
      <c r="D216" s="12"/>
      <c r="E216" s="13"/>
      <c r="F216" s="12"/>
      <c r="G216" s="12"/>
      <c r="J216" s="5">
        <f t="shared" si="22"/>
        <v>0</v>
      </c>
      <c r="K216" s="5" t="b">
        <f t="shared" si="23"/>
        <v>0</v>
      </c>
      <c r="L216" s="38">
        <f t="shared" si="24"/>
        <v>0</v>
      </c>
      <c r="M216" s="5">
        <f t="shared" si="25"/>
        <v>0</v>
      </c>
      <c r="N216" s="5">
        <f>IF(A216&gt;0,Sailmailconnecttime($A$8:J216,0,SailMailPeriod,SailMailStart),0)</f>
        <v>0</v>
      </c>
      <c r="O216" s="36"/>
    </row>
    <row r="217" spans="1:15" ht="12.75">
      <c r="A217" s="10"/>
      <c r="B217" s="11"/>
      <c r="C217" s="11"/>
      <c r="D217" s="12"/>
      <c r="E217" s="13"/>
      <c r="F217" s="12"/>
      <c r="G217" s="12"/>
      <c r="J217" s="5">
        <f t="shared" si="22"/>
        <v>0</v>
      </c>
      <c r="K217" s="5" t="b">
        <f t="shared" si="23"/>
        <v>0</v>
      </c>
      <c r="L217" s="38">
        <f t="shared" si="24"/>
        <v>0</v>
      </c>
      <c r="M217" s="5">
        <f t="shared" si="25"/>
        <v>0</v>
      </c>
      <c r="N217" s="5">
        <f>IF(A217&gt;0,Sailmailconnecttime($A$8:J217,0,SailMailPeriod,SailMailStart),0)</f>
        <v>0</v>
      </c>
      <c r="O217" s="36"/>
    </row>
    <row r="218" spans="1:15" ht="12.75">
      <c r="A218" s="10"/>
      <c r="B218" s="11"/>
      <c r="C218" s="11"/>
      <c r="D218" s="12"/>
      <c r="E218" s="13"/>
      <c r="F218" s="12"/>
      <c r="G218" s="12"/>
      <c r="J218" s="5">
        <f t="shared" si="22"/>
        <v>0</v>
      </c>
      <c r="K218" s="5" t="b">
        <f t="shared" si="23"/>
        <v>0</v>
      </c>
      <c r="L218" s="38">
        <f t="shared" si="24"/>
        <v>0</v>
      </c>
      <c r="M218" s="5">
        <f t="shared" si="25"/>
        <v>0</v>
      </c>
      <c r="N218" s="5">
        <f>IF(A218&gt;0,Sailmailconnecttime($A$8:J218,0,SailMailPeriod,SailMailStart),0)</f>
        <v>0</v>
      </c>
      <c r="O218" s="36"/>
    </row>
    <row r="219" spans="1:15" ht="12.75">
      <c r="A219" s="10"/>
      <c r="B219" s="11"/>
      <c r="C219" s="11"/>
      <c r="D219" s="12"/>
      <c r="E219" s="13"/>
      <c r="F219" s="12"/>
      <c r="G219" s="12"/>
      <c r="J219" s="5">
        <f t="shared" si="22"/>
        <v>0</v>
      </c>
      <c r="K219" s="5" t="b">
        <f t="shared" si="23"/>
        <v>0</v>
      </c>
      <c r="L219" s="38">
        <f t="shared" si="24"/>
        <v>0</v>
      </c>
      <c r="M219" s="5">
        <f t="shared" si="25"/>
        <v>0</v>
      </c>
      <c r="N219" s="5">
        <f>IF(A219&gt;0,Sailmailconnecttime($A$8:J219,0,SailMailPeriod,SailMailStart),0)</f>
        <v>0</v>
      </c>
      <c r="O219" s="36"/>
    </row>
    <row r="220" spans="1:15" ht="12.75">
      <c r="A220" s="10"/>
      <c r="B220" s="11"/>
      <c r="C220" s="11"/>
      <c r="D220" s="12"/>
      <c r="E220" s="13"/>
      <c r="F220" s="12"/>
      <c r="G220" s="12"/>
      <c r="J220" s="5">
        <f t="shared" si="22"/>
        <v>0</v>
      </c>
      <c r="K220" s="5" t="b">
        <f t="shared" si="23"/>
        <v>0</v>
      </c>
      <c r="L220" s="38">
        <f t="shared" si="24"/>
        <v>0</v>
      </c>
      <c r="M220" s="5">
        <f t="shared" si="25"/>
        <v>0</v>
      </c>
      <c r="N220" s="5">
        <f>IF(A220&gt;0,Sailmailconnecttime($A$8:J220,0,SailMailPeriod,SailMailStart),0)</f>
        <v>0</v>
      </c>
      <c r="O220" s="36"/>
    </row>
    <row r="221" spans="1:15" ht="12.75">
      <c r="A221" s="10"/>
      <c r="B221" s="11"/>
      <c r="C221" s="11"/>
      <c r="D221" s="12"/>
      <c r="E221" s="13"/>
      <c r="F221" s="12"/>
      <c r="G221" s="12"/>
      <c r="J221" s="5">
        <f t="shared" si="22"/>
        <v>0</v>
      </c>
      <c r="K221" s="5" t="b">
        <f t="shared" si="23"/>
        <v>0</v>
      </c>
      <c r="L221" s="38">
        <f t="shared" si="24"/>
        <v>0</v>
      </c>
      <c r="M221" s="5">
        <f t="shared" si="25"/>
        <v>0</v>
      </c>
      <c r="N221" s="5">
        <f>IF(A221&gt;0,Sailmailconnecttime($A$8:J221,0,SailMailPeriod,SailMailStart),0)</f>
        <v>0</v>
      </c>
      <c r="O221" s="36"/>
    </row>
    <row r="222" spans="1:15" ht="12.75">
      <c r="A222" s="10"/>
      <c r="B222" s="11"/>
      <c r="C222" s="11"/>
      <c r="D222" s="12"/>
      <c r="E222" s="13"/>
      <c r="F222" s="12"/>
      <c r="G222" s="12"/>
      <c r="J222" s="5">
        <f t="shared" si="22"/>
        <v>0</v>
      </c>
      <c r="K222" s="5" t="b">
        <f t="shared" si="23"/>
        <v>0</v>
      </c>
      <c r="L222" s="38">
        <f t="shared" si="24"/>
        <v>0</v>
      </c>
      <c r="M222" s="5">
        <f t="shared" si="25"/>
        <v>0</v>
      </c>
      <c r="N222" s="5">
        <f>IF(A222&gt;0,Sailmailconnecttime($A$8:J222,0,SailMailPeriod,SailMailStart),0)</f>
        <v>0</v>
      </c>
      <c r="O222" s="36"/>
    </row>
    <row r="223" spans="1:15" ht="12.75">
      <c r="A223" s="10"/>
      <c r="B223" s="11"/>
      <c r="C223" s="11"/>
      <c r="D223" s="12"/>
      <c r="E223" s="13"/>
      <c r="F223" s="12"/>
      <c r="G223" s="12"/>
      <c r="J223" s="5">
        <f t="shared" si="22"/>
        <v>0</v>
      </c>
      <c r="K223" s="5" t="b">
        <f t="shared" si="23"/>
        <v>0</v>
      </c>
      <c r="L223" s="38">
        <f t="shared" si="24"/>
        <v>0</v>
      </c>
      <c r="M223" s="5">
        <f t="shared" si="25"/>
        <v>0</v>
      </c>
      <c r="N223" s="5">
        <f>IF(A223&gt;0,Sailmailconnecttime($A$8:J223,0,SailMailPeriod,SailMailStart),0)</f>
        <v>0</v>
      </c>
      <c r="O223" s="36"/>
    </row>
    <row r="224" spans="1:15" ht="12.75">
      <c r="A224" s="10"/>
      <c r="B224" s="11"/>
      <c r="C224" s="11"/>
      <c r="D224" s="12"/>
      <c r="E224" s="13"/>
      <c r="F224" s="12"/>
      <c r="G224" s="12"/>
      <c r="J224" s="5">
        <f t="shared" si="22"/>
        <v>0</v>
      </c>
      <c r="K224" s="5" t="b">
        <f t="shared" si="23"/>
        <v>0</v>
      </c>
      <c r="L224" s="38">
        <f t="shared" si="24"/>
        <v>0</v>
      </c>
      <c r="M224" s="5">
        <f t="shared" si="25"/>
        <v>0</v>
      </c>
      <c r="N224" s="5">
        <f>IF(A224&gt;0,Sailmailconnecttime($A$8:J224,0,SailMailPeriod,SailMailStart),0)</f>
        <v>0</v>
      </c>
      <c r="O224" s="36"/>
    </row>
    <row r="225" spans="1:15" ht="12.75">
      <c r="A225" s="10"/>
      <c r="B225" s="11"/>
      <c r="C225" s="11"/>
      <c r="D225" s="12"/>
      <c r="E225" s="13"/>
      <c r="F225" s="12"/>
      <c r="G225" s="12"/>
      <c r="J225" s="5">
        <f t="shared" si="22"/>
        <v>0</v>
      </c>
      <c r="K225" s="5" t="b">
        <f t="shared" si="23"/>
        <v>0</v>
      </c>
      <c r="L225" s="38">
        <f t="shared" si="24"/>
        <v>0</v>
      </c>
      <c r="M225" s="5">
        <f t="shared" si="25"/>
        <v>0</v>
      </c>
      <c r="N225" s="5">
        <f>IF(A225&gt;0,Sailmailconnecttime($A$8:J225,0,SailMailPeriod,SailMailStart),0)</f>
        <v>0</v>
      </c>
      <c r="O225" s="36"/>
    </row>
    <row r="226" spans="1:15" ht="12.75">
      <c r="A226" s="10"/>
      <c r="B226" s="11"/>
      <c r="C226" s="11"/>
      <c r="D226" s="12"/>
      <c r="E226" s="13"/>
      <c r="F226" s="12"/>
      <c r="G226" s="12"/>
      <c r="J226" s="5">
        <f t="shared" si="22"/>
        <v>0</v>
      </c>
      <c r="K226" s="5" t="b">
        <f t="shared" si="23"/>
        <v>0</v>
      </c>
      <c r="L226" s="38">
        <f t="shared" si="24"/>
        <v>0</v>
      </c>
      <c r="M226" s="5">
        <f t="shared" si="25"/>
        <v>0</v>
      </c>
      <c r="N226" s="5">
        <f>IF(A226&gt;0,Sailmailconnecttime($A$8:J226,0,SailMailPeriod,SailMailStart),0)</f>
        <v>0</v>
      </c>
      <c r="O226" s="36"/>
    </row>
    <row r="227" spans="1:15" ht="12.75">
      <c r="A227" s="10"/>
      <c r="B227" s="11"/>
      <c r="C227" s="11"/>
      <c r="D227" s="12"/>
      <c r="E227" s="13"/>
      <c r="F227" s="12"/>
      <c r="G227" s="12"/>
      <c r="J227" s="5">
        <f t="shared" si="22"/>
        <v>0</v>
      </c>
      <c r="K227" s="5" t="b">
        <f t="shared" si="23"/>
        <v>0</v>
      </c>
      <c r="L227" s="38">
        <f t="shared" si="24"/>
        <v>0</v>
      </c>
      <c r="M227" s="5">
        <f t="shared" si="25"/>
        <v>0</v>
      </c>
      <c r="N227" s="5">
        <f>IF(A227&gt;0,Sailmailconnecttime($A$8:J227,0,SailMailPeriod,SailMailStart),0)</f>
        <v>0</v>
      </c>
      <c r="O227" s="36"/>
    </row>
    <row r="228" spans="1:15" ht="12.75">
      <c r="A228" s="10"/>
      <c r="B228" s="11"/>
      <c r="C228" s="11"/>
      <c r="D228" s="12"/>
      <c r="E228" s="13"/>
      <c r="F228" s="12"/>
      <c r="G228" s="12"/>
      <c r="J228" s="5">
        <f t="shared" si="22"/>
        <v>0</v>
      </c>
      <c r="K228" s="5" t="b">
        <f t="shared" si="23"/>
        <v>0</v>
      </c>
      <c r="L228" s="38">
        <f t="shared" si="24"/>
        <v>0</v>
      </c>
      <c r="M228" s="5">
        <f t="shared" si="25"/>
        <v>0</v>
      </c>
      <c r="N228" s="5">
        <f>IF(A228&gt;0,Sailmailconnecttime($A$8:J228,0,SailMailPeriod,SailMailStart),0)</f>
        <v>0</v>
      </c>
      <c r="O228" s="36"/>
    </row>
    <row r="229" spans="1:15" ht="12.75">
      <c r="A229" s="10"/>
      <c r="B229" s="11"/>
      <c r="C229" s="11"/>
      <c r="D229" s="12"/>
      <c r="E229" s="13"/>
      <c r="F229" s="12"/>
      <c r="G229" s="12"/>
      <c r="J229" s="5">
        <f t="shared" si="22"/>
        <v>0</v>
      </c>
      <c r="K229" s="5" t="b">
        <f t="shared" si="23"/>
        <v>0</v>
      </c>
      <c r="L229" s="38">
        <f t="shared" si="24"/>
        <v>0</v>
      </c>
      <c r="M229" s="5">
        <f t="shared" si="25"/>
        <v>0</v>
      </c>
      <c r="N229" s="5">
        <f>IF(A229&gt;0,Sailmailconnecttime($A$8:J229,0,SailMailPeriod,SailMailStart),0)</f>
        <v>0</v>
      </c>
      <c r="O229" s="36"/>
    </row>
    <row r="230" spans="1:15" ht="12.75">
      <c r="A230" s="10"/>
      <c r="B230" s="11"/>
      <c r="C230" s="11"/>
      <c r="D230" s="12"/>
      <c r="E230" s="13"/>
      <c r="F230" s="12"/>
      <c r="G230" s="12"/>
      <c r="J230" s="5">
        <f t="shared" si="22"/>
        <v>0</v>
      </c>
      <c r="K230" s="5" t="b">
        <f t="shared" si="23"/>
        <v>0</v>
      </c>
      <c r="L230" s="38">
        <f t="shared" si="24"/>
        <v>0</v>
      </c>
      <c r="M230" s="5">
        <f t="shared" si="25"/>
        <v>0</v>
      </c>
      <c r="N230" s="5">
        <f>IF(A230&gt;0,Sailmailconnecttime($A$8:J230,0,SailMailPeriod,SailMailStart),0)</f>
        <v>0</v>
      </c>
      <c r="O230" s="36"/>
    </row>
    <row r="231" spans="1:15" ht="12.75">
      <c r="A231" s="10"/>
      <c r="B231" s="11"/>
      <c r="C231" s="11"/>
      <c r="D231" s="12"/>
      <c r="E231" s="13"/>
      <c r="F231" s="12"/>
      <c r="G231" s="12"/>
      <c r="J231" s="5">
        <f t="shared" si="22"/>
        <v>0</v>
      </c>
      <c r="K231" s="5" t="b">
        <f t="shared" si="23"/>
        <v>0</v>
      </c>
      <c r="L231" s="38">
        <f t="shared" si="24"/>
        <v>0</v>
      </c>
      <c r="M231" s="5">
        <f t="shared" si="25"/>
        <v>0</v>
      </c>
      <c r="N231" s="5">
        <f>IF(A231&gt;0,Sailmailconnecttime($A$8:J231,0,SailMailPeriod,SailMailStart),0)</f>
        <v>0</v>
      </c>
      <c r="O231" s="36"/>
    </row>
    <row r="232" spans="1:15" ht="12.75">
      <c r="A232" s="10"/>
      <c r="B232" s="11"/>
      <c r="C232" s="11"/>
      <c r="D232" s="12"/>
      <c r="E232" s="13"/>
      <c r="F232" s="12"/>
      <c r="G232" s="12"/>
      <c r="J232" s="5">
        <f t="shared" si="22"/>
        <v>0</v>
      </c>
      <c r="K232" s="5" t="b">
        <f t="shared" si="23"/>
        <v>0</v>
      </c>
      <c r="L232" s="38">
        <f t="shared" si="24"/>
        <v>0</v>
      </c>
      <c r="M232" s="5">
        <f t="shared" si="25"/>
        <v>0</v>
      </c>
      <c r="N232" s="5">
        <f>IF(A232&gt;0,Sailmailconnecttime($A$8:J232,0,SailMailPeriod,SailMailStart),0)</f>
        <v>0</v>
      </c>
      <c r="O232" s="36"/>
    </row>
    <row r="233" spans="1:15" ht="12.75">
      <c r="A233" s="10"/>
      <c r="B233" s="11"/>
      <c r="C233" s="11"/>
      <c r="D233" s="12"/>
      <c r="E233" s="13"/>
      <c r="F233" s="12"/>
      <c r="G233" s="12"/>
      <c r="J233" s="5">
        <f t="shared" si="22"/>
        <v>0</v>
      </c>
      <c r="K233" s="5" t="b">
        <f t="shared" si="23"/>
        <v>0</v>
      </c>
      <c r="L233" s="38">
        <f t="shared" si="24"/>
        <v>0</v>
      </c>
      <c r="M233" s="5">
        <f t="shared" si="25"/>
        <v>0</v>
      </c>
      <c r="N233" s="5">
        <f>IF(A233&gt;0,Sailmailconnecttime($A$8:J233,0,SailMailPeriod,SailMailStart),0)</f>
        <v>0</v>
      </c>
      <c r="O233" s="36"/>
    </row>
    <row r="234" spans="1:15" ht="12.75">
      <c r="A234" s="10"/>
      <c r="B234" s="11"/>
      <c r="C234" s="11"/>
      <c r="D234" s="12"/>
      <c r="E234" s="13"/>
      <c r="F234" s="12"/>
      <c r="G234" s="12"/>
      <c r="J234" s="5">
        <f t="shared" si="22"/>
        <v>0</v>
      </c>
      <c r="K234" s="5" t="b">
        <f t="shared" si="23"/>
        <v>0</v>
      </c>
      <c r="L234" s="38">
        <f t="shared" si="24"/>
        <v>0</v>
      </c>
      <c r="M234" s="5">
        <f t="shared" si="25"/>
        <v>0</v>
      </c>
      <c r="N234" s="5">
        <f>IF(A234&gt;0,Sailmailconnecttime($A$8:J234,0,SailMailPeriod,SailMailStart),0)</f>
        <v>0</v>
      </c>
      <c r="O234" s="36"/>
    </row>
    <row r="235" spans="1:15" ht="12.75">
      <c r="A235" s="10"/>
      <c r="B235" s="11"/>
      <c r="C235" s="11"/>
      <c r="D235" s="12"/>
      <c r="E235" s="13"/>
      <c r="F235" s="12"/>
      <c r="G235" s="12"/>
      <c r="J235" s="5">
        <f t="shared" si="22"/>
        <v>0</v>
      </c>
      <c r="K235" s="5" t="b">
        <f t="shared" si="23"/>
        <v>0</v>
      </c>
      <c r="L235" s="38">
        <f t="shared" si="24"/>
        <v>0</v>
      </c>
      <c r="M235" s="5">
        <f t="shared" si="25"/>
        <v>0</v>
      </c>
      <c r="N235" s="5">
        <f>IF(A235&gt;0,Sailmailconnecttime($A$8:J235,0,SailMailPeriod,SailMailStart),0)</f>
        <v>0</v>
      </c>
      <c r="O235" s="36"/>
    </row>
    <row r="236" spans="1:15" ht="12.75">
      <c r="A236" s="10"/>
      <c r="B236" s="11"/>
      <c r="C236" s="11"/>
      <c r="D236" s="12"/>
      <c r="E236" s="13"/>
      <c r="F236" s="12"/>
      <c r="G236" s="12"/>
      <c r="J236" s="5">
        <f t="shared" si="22"/>
        <v>0</v>
      </c>
      <c r="K236" s="5" t="b">
        <f t="shared" si="23"/>
        <v>0</v>
      </c>
      <c r="L236" s="38">
        <f t="shared" si="24"/>
        <v>0</v>
      </c>
      <c r="M236" s="5">
        <f t="shared" si="25"/>
        <v>0</v>
      </c>
      <c r="N236" s="5">
        <f>IF(A236&gt;0,Sailmailconnecttime($A$8:J236,0,SailMailPeriod,SailMailStart),0)</f>
        <v>0</v>
      </c>
      <c r="O236" s="36"/>
    </row>
    <row r="237" spans="1:15" ht="12.75">
      <c r="A237" s="10"/>
      <c r="B237" s="11"/>
      <c r="C237" s="11"/>
      <c r="D237" s="12"/>
      <c r="E237" s="13"/>
      <c r="F237" s="12"/>
      <c r="G237" s="12"/>
      <c r="J237" s="5">
        <f t="shared" si="22"/>
        <v>0</v>
      </c>
      <c r="K237" s="5" t="b">
        <f t="shared" si="23"/>
        <v>0</v>
      </c>
      <c r="L237" s="38">
        <f t="shared" si="24"/>
        <v>0</v>
      </c>
      <c r="M237" s="5">
        <f t="shared" si="25"/>
        <v>0</v>
      </c>
      <c r="N237" s="5">
        <f>IF(A237&gt;0,Sailmailconnecttime($A$8:J237,0,SailMailPeriod,SailMailStart),0)</f>
        <v>0</v>
      </c>
      <c r="O237" s="36"/>
    </row>
    <row r="238" spans="1:15" ht="12.75">
      <c r="A238" s="10"/>
      <c r="B238" s="11"/>
      <c r="C238" s="11"/>
      <c r="D238" s="12"/>
      <c r="E238" s="13"/>
      <c r="F238" s="12"/>
      <c r="G238" s="12"/>
      <c r="J238" s="5">
        <f t="shared" si="22"/>
        <v>0</v>
      </c>
      <c r="K238" s="5" t="b">
        <f t="shared" si="23"/>
        <v>0</v>
      </c>
      <c r="L238" s="38">
        <f t="shared" si="24"/>
        <v>0</v>
      </c>
      <c r="M238" s="5">
        <f t="shared" si="25"/>
        <v>0</v>
      </c>
      <c r="N238" s="5">
        <f>IF(A238&gt;0,Sailmailconnecttime($A$8:J238,0,SailMailPeriod,SailMailStart),0)</f>
        <v>0</v>
      </c>
      <c r="O238" s="36"/>
    </row>
    <row r="239" spans="1:15" ht="12.75">
      <c r="A239" s="10"/>
      <c r="B239" s="11"/>
      <c r="C239" s="11"/>
      <c r="D239" s="12"/>
      <c r="E239" s="13"/>
      <c r="F239" s="12"/>
      <c r="G239" s="12"/>
      <c r="J239" s="5">
        <f t="shared" si="22"/>
        <v>0</v>
      </c>
      <c r="K239" s="5" t="b">
        <f t="shared" si="23"/>
        <v>0</v>
      </c>
      <c r="L239" s="38">
        <f t="shared" si="24"/>
        <v>0</v>
      </c>
      <c r="M239" s="5">
        <f t="shared" si="25"/>
        <v>0</v>
      </c>
      <c r="N239" s="5">
        <f>IF(A239&gt;0,Sailmailconnecttime($A$8:J239,0,SailMailPeriod,SailMailStart),0)</f>
        <v>0</v>
      </c>
      <c r="O239" s="36"/>
    </row>
    <row r="240" spans="1:15" ht="12.75">
      <c r="A240" s="10"/>
      <c r="B240" s="11"/>
      <c r="C240" s="11"/>
      <c r="D240" s="12"/>
      <c r="E240" s="13"/>
      <c r="F240" s="12"/>
      <c r="G240" s="12"/>
      <c r="J240" s="5">
        <f t="shared" si="22"/>
        <v>0</v>
      </c>
      <c r="K240" s="5" t="b">
        <f t="shared" si="23"/>
        <v>0</v>
      </c>
      <c r="L240" s="38">
        <f t="shared" si="24"/>
        <v>0</v>
      </c>
      <c r="M240" s="5">
        <f t="shared" si="25"/>
        <v>0</v>
      </c>
      <c r="N240" s="5">
        <f>IF(A240&gt;0,Sailmailconnecttime($A$8:J240,0,SailMailPeriod,SailMailStart),0)</f>
        <v>0</v>
      </c>
      <c r="O240" s="36"/>
    </row>
    <row r="241" spans="1:15" ht="12.75">
      <c r="A241" s="10"/>
      <c r="B241" s="11"/>
      <c r="C241" s="11"/>
      <c r="D241" s="12"/>
      <c r="E241" s="13"/>
      <c r="F241" s="12"/>
      <c r="G241" s="12"/>
      <c r="J241" s="5">
        <f t="shared" si="22"/>
        <v>0</v>
      </c>
      <c r="K241" s="5" t="b">
        <f t="shared" si="23"/>
        <v>0</v>
      </c>
      <c r="L241" s="38">
        <f t="shared" si="24"/>
        <v>0</v>
      </c>
      <c r="M241" s="5">
        <f t="shared" si="25"/>
        <v>0</v>
      </c>
      <c r="N241" s="5">
        <f>IF(A241&gt;0,Sailmailconnecttime($A$8:J241,0,SailMailPeriod,SailMailStart),0)</f>
        <v>0</v>
      </c>
      <c r="O241" s="36"/>
    </row>
    <row r="242" spans="1:15" ht="12.75">
      <c r="A242" s="10"/>
      <c r="B242" s="11"/>
      <c r="C242" s="11"/>
      <c r="D242" s="12"/>
      <c r="E242" s="13"/>
      <c r="F242" s="12"/>
      <c r="G242" s="12"/>
      <c r="J242" s="5">
        <f t="shared" si="22"/>
        <v>0</v>
      </c>
      <c r="K242" s="5" t="b">
        <f t="shared" si="23"/>
        <v>0</v>
      </c>
      <c r="L242" s="38">
        <f t="shared" si="24"/>
        <v>0</v>
      </c>
      <c r="M242" s="5">
        <f t="shared" si="25"/>
        <v>0</v>
      </c>
      <c r="N242" s="5">
        <f>IF(A242&gt;0,Sailmailconnecttime($A$8:J242,0,SailMailPeriod,SailMailStart),0)</f>
        <v>0</v>
      </c>
      <c r="O242" s="36"/>
    </row>
    <row r="243" spans="1:15" ht="12.75">
      <c r="A243" s="10"/>
      <c r="B243" s="11"/>
      <c r="C243" s="11"/>
      <c r="D243" s="12"/>
      <c r="E243" s="13"/>
      <c r="F243" s="12"/>
      <c r="G243" s="12"/>
      <c r="J243" s="5">
        <f t="shared" si="22"/>
        <v>0</v>
      </c>
      <c r="K243" s="5" t="b">
        <f t="shared" si="23"/>
        <v>0</v>
      </c>
      <c r="L243" s="38">
        <f t="shared" si="24"/>
        <v>0</v>
      </c>
      <c r="M243" s="5">
        <f t="shared" si="25"/>
        <v>0</v>
      </c>
      <c r="N243" s="5">
        <f>IF(A243&gt;0,Sailmailconnecttime($A$8:J243,0,SailMailPeriod,SailMailStart),0)</f>
        <v>0</v>
      </c>
      <c r="O243" s="36"/>
    </row>
    <row r="244" spans="1:15" ht="12.75">
      <c r="A244" s="10"/>
      <c r="B244" s="11"/>
      <c r="C244" s="11"/>
      <c r="D244" s="12"/>
      <c r="E244" s="13"/>
      <c r="F244" s="12"/>
      <c r="G244" s="12"/>
      <c r="J244" s="5">
        <f t="shared" si="22"/>
        <v>0</v>
      </c>
      <c r="K244" s="5" t="b">
        <f t="shared" si="23"/>
        <v>0</v>
      </c>
      <c r="L244" s="38">
        <f t="shared" si="24"/>
        <v>0</v>
      </c>
      <c r="M244" s="5">
        <f t="shared" si="25"/>
        <v>0</v>
      </c>
      <c r="N244" s="5">
        <f>IF(A244&gt;0,Sailmailconnecttime($A$8:J244,0,SailMailPeriod,SailMailStart),0)</f>
        <v>0</v>
      </c>
      <c r="O244" s="36"/>
    </row>
    <row r="245" spans="1:15" ht="12.75">
      <c r="A245" s="10"/>
      <c r="B245" s="11"/>
      <c r="C245" s="11"/>
      <c r="D245" s="12"/>
      <c r="E245" s="13"/>
      <c r="F245" s="12"/>
      <c r="G245" s="12"/>
      <c r="J245" s="5">
        <f t="shared" si="22"/>
        <v>0</v>
      </c>
      <c r="K245" s="5" t="b">
        <f t="shared" si="23"/>
        <v>0</v>
      </c>
      <c r="L245" s="38">
        <f t="shared" si="24"/>
        <v>0</v>
      </c>
      <c r="M245" s="5">
        <f t="shared" si="25"/>
        <v>0</v>
      </c>
      <c r="N245" s="5">
        <f>IF(A245&gt;0,Sailmailconnecttime($A$8:J245,0,SailMailPeriod,SailMailStart),0)</f>
        <v>0</v>
      </c>
      <c r="O245" s="36"/>
    </row>
    <row r="246" spans="1:15" ht="12.75">
      <c r="A246" s="10"/>
      <c r="B246" s="11"/>
      <c r="C246" s="11"/>
      <c r="D246" s="12"/>
      <c r="E246" s="13"/>
      <c r="F246" s="12"/>
      <c r="G246" s="12"/>
      <c r="J246" s="5">
        <f t="shared" si="22"/>
        <v>0</v>
      </c>
      <c r="K246" s="5" t="b">
        <f t="shared" si="23"/>
        <v>0</v>
      </c>
      <c r="L246" s="38">
        <f t="shared" si="24"/>
        <v>0</v>
      </c>
      <c r="M246" s="5">
        <f t="shared" si="25"/>
        <v>0</v>
      </c>
      <c r="N246" s="5">
        <f>IF(A246&gt;0,Sailmailconnecttime($A$8:J246,0,SailMailPeriod,SailMailStart),0)</f>
        <v>0</v>
      </c>
      <c r="O246" s="36"/>
    </row>
    <row r="247" spans="1:15" ht="12.75">
      <c r="A247" s="10"/>
      <c r="B247" s="11"/>
      <c r="C247" s="11"/>
      <c r="D247" s="12"/>
      <c r="E247" s="13"/>
      <c r="F247" s="12"/>
      <c r="G247" s="12"/>
      <c r="J247" s="5">
        <f t="shared" si="22"/>
        <v>0</v>
      </c>
      <c r="K247" s="5" t="b">
        <f t="shared" si="23"/>
        <v>0</v>
      </c>
      <c r="L247" s="38">
        <f t="shared" si="24"/>
        <v>0</v>
      </c>
      <c r="M247" s="5">
        <f t="shared" si="25"/>
        <v>0</v>
      </c>
      <c r="N247" s="5">
        <f>IF(A247&gt;0,Sailmailconnecttime($A$8:J247,0,SailMailPeriod,SailMailStart),0)</f>
        <v>0</v>
      </c>
      <c r="O247" s="36"/>
    </row>
    <row r="248" spans="1:15" ht="12.75">
      <c r="A248" s="10"/>
      <c r="B248" s="11"/>
      <c r="C248" s="11"/>
      <c r="D248" s="12"/>
      <c r="E248" s="13"/>
      <c r="F248" s="12"/>
      <c r="G248" s="12"/>
      <c r="J248" s="5">
        <f t="shared" si="22"/>
        <v>0</v>
      </c>
      <c r="K248" s="5" t="b">
        <f t="shared" si="23"/>
        <v>0</v>
      </c>
      <c r="L248" s="38">
        <f t="shared" si="24"/>
        <v>0</v>
      </c>
      <c r="M248" s="5">
        <f t="shared" si="25"/>
        <v>0</v>
      </c>
      <c r="N248" s="5">
        <f>IF(A248&gt;0,Sailmailconnecttime($A$8:J248,0,SailMailPeriod,SailMailStart),0)</f>
        <v>0</v>
      </c>
      <c r="O248" s="36"/>
    </row>
    <row r="249" spans="1:15" ht="12.75">
      <c r="A249" s="10"/>
      <c r="B249" s="11"/>
      <c r="C249" s="11"/>
      <c r="D249" s="12"/>
      <c r="E249" s="13"/>
      <c r="F249" s="12"/>
      <c r="G249" s="12"/>
      <c r="J249" s="5">
        <f t="shared" si="22"/>
        <v>0</v>
      </c>
      <c r="K249" s="5" t="b">
        <f t="shared" si="23"/>
        <v>0</v>
      </c>
      <c r="L249" s="38">
        <f t="shared" si="24"/>
        <v>0</v>
      </c>
      <c r="M249" s="5">
        <f t="shared" si="25"/>
        <v>0</v>
      </c>
      <c r="N249" s="5">
        <f>IF(A249&gt;0,Sailmailconnecttime($A$8:J249,0,SailMailPeriod,SailMailStart),0)</f>
        <v>0</v>
      </c>
      <c r="O249" s="36"/>
    </row>
    <row r="250" spans="1:15" ht="12.75">
      <c r="A250" s="10"/>
      <c r="B250" s="11"/>
      <c r="C250" s="11"/>
      <c r="D250" s="12"/>
      <c r="E250" s="13"/>
      <c r="F250" s="12"/>
      <c r="G250" s="12"/>
      <c r="J250" s="5">
        <f t="shared" si="22"/>
        <v>0</v>
      </c>
      <c r="K250" s="5" t="b">
        <f t="shared" si="23"/>
        <v>0</v>
      </c>
      <c r="L250" s="38">
        <f t="shared" si="24"/>
        <v>0</v>
      </c>
      <c r="M250" s="5">
        <f t="shared" si="25"/>
        <v>0</v>
      </c>
      <c r="N250" s="5">
        <f>IF(A250&gt;0,Sailmailconnecttime($A$8:J250,0,SailMailPeriod,SailMailStart),0)</f>
        <v>0</v>
      </c>
      <c r="O250" s="36"/>
    </row>
    <row r="251" spans="1:15" ht="12.75">
      <c r="A251" s="10"/>
      <c r="B251" s="11"/>
      <c r="C251" s="11"/>
      <c r="D251" s="12"/>
      <c r="E251" s="13"/>
      <c r="F251" s="12"/>
      <c r="G251" s="12"/>
      <c r="J251" s="5">
        <f t="shared" si="22"/>
        <v>0</v>
      </c>
      <c r="K251" s="5" t="b">
        <f t="shared" si="23"/>
        <v>0</v>
      </c>
      <c r="L251" s="38">
        <f t="shared" si="24"/>
        <v>0</v>
      </c>
      <c r="M251" s="5">
        <f t="shared" si="25"/>
        <v>0</v>
      </c>
      <c r="N251" s="5">
        <f>IF(A251&gt;0,Sailmailconnecttime($A$8:J251,0,SailMailPeriod,SailMailStart),0)</f>
        <v>0</v>
      </c>
      <c r="O251" s="36"/>
    </row>
    <row r="252" spans="1:15" ht="12.75">
      <c r="A252" s="10"/>
      <c r="B252" s="11"/>
      <c r="C252" s="11"/>
      <c r="D252" s="12"/>
      <c r="E252" s="13"/>
      <c r="F252" s="12"/>
      <c r="G252" s="12"/>
      <c r="J252" s="5">
        <f t="shared" si="22"/>
        <v>0</v>
      </c>
      <c r="K252" s="5" t="b">
        <f t="shared" si="23"/>
        <v>0</v>
      </c>
      <c r="L252" s="38">
        <f t="shared" si="24"/>
        <v>0</v>
      </c>
      <c r="M252" s="5">
        <f t="shared" si="25"/>
        <v>0</v>
      </c>
      <c r="N252" s="5">
        <f>IF(A252&gt;0,Sailmailconnecttime($A$8:J252,0,SailMailPeriod,SailMailStart),0)</f>
        <v>0</v>
      </c>
      <c r="O252" s="36"/>
    </row>
    <row r="253" spans="1:15" ht="12.75">
      <c r="A253" s="10"/>
      <c r="B253" s="11"/>
      <c r="C253" s="11"/>
      <c r="D253" s="12"/>
      <c r="E253" s="13"/>
      <c r="F253" s="12"/>
      <c r="G253" s="12"/>
      <c r="J253" s="5">
        <f t="shared" si="22"/>
        <v>0</v>
      </c>
      <c r="K253" s="5" t="b">
        <f t="shared" si="23"/>
        <v>0</v>
      </c>
      <c r="L253" s="38">
        <f t="shared" si="24"/>
        <v>0</v>
      </c>
      <c r="M253" s="5">
        <f t="shared" si="25"/>
        <v>0</v>
      </c>
      <c r="N253" s="5">
        <f>IF(A253&gt;0,Sailmailconnecttime($A$8:J253,0,SailMailPeriod,SailMailStart),0)</f>
        <v>0</v>
      </c>
      <c r="O253" s="36"/>
    </row>
    <row r="254" spans="1:15" ht="12.75">
      <c r="A254" s="10"/>
      <c r="B254" s="11"/>
      <c r="C254" s="11"/>
      <c r="D254" s="12"/>
      <c r="E254" s="13"/>
      <c r="F254" s="12"/>
      <c r="G254" s="12"/>
      <c r="J254" s="5">
        <f t="shared" si="22"/>
        <v>0</v>
      </c>
      <c r="K254" s="5" t="b">
        <f t="shared" si="23"/>
        <v>0</v>
      </c>
      <c r="L254" s="38">
        <f t="shared" si="24"/>
        <v>0</v>
      </c>
      <c r="M254" s="5">
        <f t="shared" si="25"/>
        <v>0</v>
      </c>
      <c r="N254" s="5">
        <f>IF(A254&gt;0,Sailmailconnecttime($A$8:J254,0,SailMailPeriod,SailMailStart),0)</f>
        <v>0</v>
      </c>
      <c r="O254" s="36"/>
    </row>
    <row r="255" spans="1:15" ht="12.75">
      <c r="A255" s="10"/>
      <c r="B255" s="11"/>
      <c r="C255" s="11"/>
      <c r="D255" s="12"/>
      <c r="E255" s="13"/>
      <c r="F255" s="12"/>
      <c r="G255" s="12"/>
      <c r="J255" s="5">
        <f t="shared" si="22"/>
        <v>0</v>
      </c>
      <c r="K255" s="5" t="b">
        <f t="shared" si="23"/>
        <v>0</v>
      </c>
      <c r="L255" s="38">
        <f t="shared" si="24"/>
        <v>0</v>
      </c>
      <c r="M255" s="5">
        <f t="shared" si="25"/>
        <v>0</v>
      </c>
      <c r="N255" s="5">
        <f>IF(A255&gt;0,Sailmailconnecttime($A$8:J255,0,SailMailPeriod,SailMailStart),0)</f>
        <v>0</v>
      </c>
      <c r="O255" s="36"/>
    </row>
    <row r="256" spans="1:15" ht="12.75">
      <c r="A256" s="10"/>
      <c r="B256" s="11"/>
      <c r="C256" s="11"/>
      <c r="D256" s="12"/>
      <c r="E256" s="13"/>
      <c r="F256" s="12"/>
      <c r="G256" s="12"/>
      <c r="J256" s="5">
        <f t="shared" si="22"/>
        <v>0</v>
      </c>
      <c r="K256" s="5" t="b">
        <f t="shared" si="23"/>
        <v>0</v>
      </c>
      <c r="L256" s="38">
        <f t="shared" si="24"/>
        <v>0</v>
      </c>
      <c r="M256" s="5">
        <f t="shared" si="25"/>
        <v>0</v>
      </c>
      <c r="N256" s="5">
        <f>IF(A256&gt;0,Sailmailconnecttime($A$8:J256,0,SailMailPeriod,SailMailStart),0)</f>
        <v>0</v>
      </c>
      <c r="O256" s="36"/>
    </row>
    <row r="257" spans="1:15" ht="12.75">
      <c r="A257" s="10"/>
      <c r="B257" s="11"/>
      <c r="C257" s="11"/>
      <c r="D257" s="12"/>
      <c r="E257" s="13"/>
      <c r="F257" s="12"/>
      <c r="G257" s="12"/>
      <c r="J257" s="5">
        <f t="shared" si="22"/>
        <v>0</v>
      </c>
      <c r="K257" s="5" t="b">
        <f t="shared" si="23"/>
        <v>0</v>
      </c>
      <c r="L257" s="38">
        <f t="shared" si="24"/>
        <v>0</v>
      </c>
      <c r="M257" s="5">
        <f t="shared" si="25"/>
        <v>0</v>
      </c>
      <c r="N257" s="5">
        <f>IF(A257&gt;0,Sailmailconnecttime($A$8:J257,0,SailMailPeriod,SailMailStart),0)</f>
        <v>0</v>
      </c>
      <c r="O257" s="36"/>
    </row>
    <row r="258" spans="1:15" ht="12.75">
      <c r="A258" s="10"/>
      <c r="B258" s="11"/>
      <c r="C258" s="11"/>
      <c r="D258" s="12"/>
      <c r="E258" s="13"/>
      <c r="F258" s="12"/>
      <c r="G258" s="12"/>
      <c r="J258" s="5">
        <f t="shared" si="22"/>
        <v>0</v>
      </c>
      <c r="K258" s="5" t="b">
        <f t="shared" si="23"/>
        <v>0</v>
      </c>
      <c r="L258" s="38">
        <f t="shared" si="24"/>
        <v>0</v>
      </c>
      <c r="M258" s="5">
        <f t="shared" si="25"/>
        <v>0</v>
      </c>
      <c r="N258" s="5">
        <f>IF(A258&gt;0,Sailmailconnecttime($A$8:J258,0,SailMailPeriod,SailMailStart),0)</f>
        <v>0</v>
      </c>
      <c r="O258" s="36"/>
    </row>
    <row r="259" spans="1:15" ht="12.75">
      <c r="A259" s="10"/>
      <c r="B259" s="11"/>
      <c r="C259" s="11"/>
      <c r="D259" s="12"/>
      <c r="E259" s="13"/>
      <c r="F259" s="12"/>
      <c r="G259" s="12"/>
      <c r="J259" s="5">
        <f t="shared" si="22"/>
        <v>0</v>
      </c>
      <c r="K259" s="5" t="b">
        <f t="shared" si="23"/>
        <v>0</v>
      </c>
      <c r="L259" s="38">
        <f t="shared" si="24"/>
        <v>0</v>
      </c>
      <c r="M259" s="5">
        <f t="shared" si="25"/>
        <v>0</v>
      </c>
      <c r="N259" s="5">
        <f>IF(A259&gt;0,Sailmailconnecttime($A$8:J259,0,SailMailPeriod,SailMailStart),0)</f>
        <v>0</v>
      </c>
      <c r="O259" s="36"/>
    </row>
    <row r="260" spans="1:15" ht="12.75">
      <c r="A260" s="10"/>
      <c r="B260" s="11"/>
      <c r="C260" s="11"/>
      <c r="D260" s="12"/>
      <c r="E260" s="13"/>
      <c r="F260" s="12"/>
      <c r="G260" s="12"/>
      <c r="J260" s="5">
        <f t="shared" si="22"/>
        <v>0</v>
      </c>
      <c r="K260" s="5" t="b">
        <f t="shared" si="23"/>
        <v>0</v>
      </c>
      <c r="L260" s="38">
        <f t="shared" si="24"/>
        <v>0</v>
      </c>
      <c r="M260" s="5">
        <f t="shared" si="25"/>
        <v>0</v>
      </c>
      <c r="N260" s="5">
        <f>IF(A260&gt;0,Sailmailconnecttime($A$8:J260,0,SailMailPeriod,SailMailStart),0)</f>
        <v>0</v>
      </c>
      <c r="O260" s="36"/>
    </row>
    <row r="261" spans="1:15" ht="12.75">
      <c r="A261" s="10"/>
      <c r="B261" s="11"/>
      <c r="C261" s="11"/>
      <c r="D261" s="12"/>
      <c r="E261" s="13"/>
      <c r="F261" s="12"/>
      <c r="G261" s="12"/>
      <c r="J261" s="5">
        <f t="shared" si="22"/>
        <v>0</v>
      </c>
      <c r="K261" s="5" t="b">
        <f t="shared" si="23"/>
        <v>0</v>
      </c>
      <c r="L261" s="38">
        <f t="shared" si="24"/>
        <v>0</v>
      </c>
      <c r="M261" s="5">
        <f t="shared" si="25"/>
        <v>0</v>
      </c>
      <c r="N261" s="5">
        <f>IF(A261&gt;0,Sailmailconnecttime($A$8:J261,0,SailMailPeriod,SailMailStart),0)</f>
        <v>0</v>
      </c>
      <c r="O261" s="36"/>
    </row>
    <row r="262" spans="1:15" ht="12.75">
      <c r="A262" s="10"/>
      <c r="B262" s="11"/>
      <c r="C262" s="11"/>
      <c r="D262" s="12"/>
      <c r="E262" s="13"/>
      <c r="F262" s="12"/>
      <c r="G262" s="12"/>
      <c r="J262" s="5">
        <f t="shared" si="22"/>
        <v>0</v>
      </c>
      <c r="K262" s="5" t="b">
        <f t="shared" si="23"/>
        <v>0</v>
      </c>
      <c r="L262" s="38">
        <f t="shared" si="24"/>
        <v>0</v>
      </c>
      <c r="M262" s="5">
        <f t="shared" si="25"/>
        <v>0</v>
      </c>
      <c r="N262" s="5">
        <f>IF(A262&gt;0,Sailmailconnecttime($A$8:J262,0,SailMailPeriod,SailMailStart),0)</f>
        <v>0</v>
      </c>
      <c r="O262" s="36"/>
    </row>
    <row r="263" spans="1:15" ht="12.75">
      <c r="A263" s="10"/>
      <c r="B263" s="11"/>
      <c r="C263" s="11"/>
      <c r="D263" s="12"/>
      <c r="E263" s="13"/>
      <c r="F263" s="12"/>
      <c r="G263" s="12"/>
      <c r="J263" s="5">
        <f t="shared" si="22"/>
        <v>0</v>
      </c>
      <c r="K263" s="5" t="b">
        <f t="shared" si="23"/>
        <v>0</v>
      </c>
      <c r="L263" s="38">
        <f t="shared" si="24"/>
        <v>0</v>
      </c>
      <c r="M263" s="5">
        <f t="shared" si="25"/>
        <v>0</v>
      </c>
      <c r="N263" s="5">
        <f>IF(A263&gt;0,Sailmailconnecttime($A$8:J263,0,SailMailPeriod,SailMailStart),0)</f>
        <v>0</v>
      </c>
      <c r="O263" s="36"/>
    </row>
    <row r="264" spans="1:15" ht="12.75">
      <c r="A264" s="10"/>
      <c r="B264" s="11"/>
      <c r="C264" s="11"/>
      <c r="D264" s="12"/>
      <c r="E264" s="13"/>
      <c r="F264" s="12"/>
      <c r="G264" s="12"/>
      <c r="J264" s="5">
        <f t="shared" si="22"/>
        <v>0</v>
      </c>
      <c r="K264" s="5" t="b">
        <f t="shared" si="23"/>
        <v>0</v>
      </c>
      <c r="L264" s="38">
        <f t="shared" si="24"/>
        <v>0</v>
      </c>
      <c r="M264" s="5">
        <f t="shared" si="25"/>
        <v>0</v>
      </c>
      <c r="N264" s="5">
        <f>IF(A264&gt;0,Sailmailconnecttime($A$8:J264,0,SailMailPeriod,SailMailStart),0)</f>
        <v>0</v>
      </c>
      <c r="O264" s="36"/>
    </row>
    <row r="265" spans="1:15" ht="12.75">
      <c r="A265" s="10"/>
      <c r="B265" s="11"/>
      <c r="C265" s="11"/>
      <c r="D265" s="12"/>
      <c r="E265" s="13"/>
      <c r="F265" s="12"/>
      <c r="G265" s="12"/>
      <c r="J265" s="5">
        <f t="shared" si="22"/>
        <v>0</v>
      </c>
      <c r="K265" s="5" t="b">
        <f t="shared" si="23"/>
        <v>0</v>
      </c>
      <c r="L265" s="38">
        <f t="shared" si="24"/>
        <v>0</v>
      </c>
      <c r="M265" s="5">
        <f t="shared" si="25"/>
        <v>0</v>
      </c>
      <c r="N265" s="5">
        <f>IF(A265&gt;0,Sailmailconnecttime($A$8:J265,0,SailMailPeriod,SailMailStart),0)</f>
        <v>0</v>
      </c>
      <c r="O265" s="36"/>
    </row>
    <row r="266" spans="1:15" ht="12.75">
      <c r="A266" s="10"/>
      <c r="B266" s="11"/>
      <c r="C266" s="11"/>
      <c r="D266" s="12"/>
      <c r="E266" s="13"/>
      <c r="F266" s="12"/>
      <c r="G266" s="12"/>
      <c r="J266" s="5">
        <f t="shared" si="22"/>
        <v>0</v>
      </c>
      <c r="K266" s="5" t="b">
        <f t="shared" si="23"/>
        <v>0</v>
      </c>
      <c r="L266" s="38">
        <f t="shared" si="24"/>
        <v>0</v>
      </c>
      <c r="M266" s="5">
        <f t="shared" si="25"/>
        <v>0</v>
      </c>
      <c r="N266" s="5">
        <f>IF(A266&gt;0,Sailmailconnecttime($A$8:J266,0,SailMailPeriod,SailMailStart),0)</f>
        <v>0</v>
      </c>
      <c r="O266" s="36"/>
    </row>
    <row r="267" spans="1:15" ht="12.75">
      <c r="A267" s="10"/>
      <c r="B267" s="11"/>
      <c r="C267" s="11"/>
      <c r="D267" s="12"/>
      <c r="E267" s="13"/>
      <c r="F267" s="12"/>
      <c r="G267" s="12"/>
      <c r="J267" s="5">
        <f t="shared" si="22"/>
        <v>0</v>
      </c>
      <c r="K267" s="5" t="b">
        <f t="shared" si="23"/>
        <v>0</v>
      </c>
      <c r="L267" s="38">
        <f t="shared" si="24"/>
        <v>0</v>
      </c>
      <c r="M267" s="5">
        <f t="shared" si="25"/>
        <v>0</v>
      </c>
      <c r="N267" s="5">
        <f>IF(A267&gt;0,Sailmailconnecttime($A$8:J267,0,SailMailPeriod,SailMailStart),0)</f>
        <v>0</v>
      </c>
      <c r="O267" s="36"/>
    </row>
    <row r="268" spans="1:15" ht="12.75">
      <c r="A268" s="10"/>
      <c r="B268" s="11"/>
      <c r="C268" s="11"/>
      <c r="D268" s="12"/>
      <c r="E268" s="13"/>
      <c r="F268" s="12"/>
      <c r="G268" s="12"/>
      <c r="J268" s="5">
        <f t="shared" si="22"/>
        <v>0</v>
      </c>
      <c r="K268" s="5" t="b">
        <f t="shared" si="23"/>
        <v>0</v>
      </c>
      <c r="L268" s="38">
        <f t="shared" si="24"/>
        <v>0</v>
      </c>
      <c r="M268" s="5">
        <f t="shared" si="25"/>
        <v>0</v>
      </c>
      <c r="N268" s="5">
        <f>IF(A268&gt;0,Sailmailconnecttime($A$8:J268,0,SailMailPeriod,SailMailStart),0)</f>
        <v>0</v>
      </c>
      <c r="O268" s="36"/>
    </row>
    <row r="269" spans="1:15" ht="12.75">
      <c r="A269" s="10"/>
      <c r="B269" s="11"/>
      <c r="C269" s="11"/>
      <c r="D269" s="12"/>
      <c r="E269" s="13"/>
      <c r="F269" s="12"/>
      <c r="G269" s="12"/>
      <c r="J269" s="5">
        <f t="shared" si="22"/>
        <v>0</v>
      </c>
      <c r="K269" s="5" t="b">
        <f t="shared" si="23"/>
        <v>0</v>
      </c>
      <c r="L269" s="38">
        <f t="shared" si="24"/>
        <v>0</v>
      </c>
      <c r="M269" s="5">
        <f t="shared" si="25"/>
        <v>0</v>
      </c>
      <c r="N269" s="5">
        <f>IF(A269&gt;0,Sailmailconnecttime($A$8:J269,0,SailMailPeriod,SailMailStart),0)</f>
        <v>0</v>
      </c>
      <c r="O269" s="36"/>
    </row>
    <row r="270" spans="1:15" ht="12.75">
      <c r="A270" s="10"/>
      <c r="B270" s="11"/>
      <c r="C270" s="11"/>
      <c r="D270" s="12"/>
      <c r="E270" s="13"/>
      <c r="F270" s="12"/>
      <c r="G270" s="12"/>
      <c r="J270" s="5">
        <f t="shared" si="22"/>
        <v>0</v>
      </c>
      <c r="K270" s="5" t="b">
        <f t="shared" si="23"/>
        <v>0</v>
      </c>
      <c r="L270" s="38">
        <f t="shared" si="24"/>
        <v>0</v>
      </c>
      <c r="M270" s="5">
        <f t="shared" si="25"/>
        <v>0</v>
      </c>
      <c r="N270" s="5">
        <f>IF(A270&gt;0,Sailmailconnecttime($A$8:J270,0,SailMailPeriod,SailMailStart),0)</f>
        <v>0</v>
      </c>
      <c r="O270" s="36"/>
    </row>
    <row r="271" spans="1:15" ht="12.75">
      <c r="A271" s="10"/>
      <c r="B271" s="11"/>
      <c r="C271" s="11"/>
      <c r="D271" s="12"/>
      <c r="E271" s="13"/>
      <c r="F271" s="12"/>
      <c r="G271" s="12"/>
      <c r="J271" s="5">
        <f t="shared" si="22"/>
        <v>0</v>
      </c>
      <c r="K271" s="5" t="b">
        <f t="shared" si="23"/>
        <v>0</v>
      </c>
      <c r="L271" s="38">
        <f t="shared" si="24"/>
        <v>0</v>
      </c>
      <c r="M271" s="5">
        <f t="shared" si="25"/>
        <v>0</v>
      </c>
      <c r="N271" s="5">
        <f>IF(A271&gt;0,Sailmailconnecttime($A$8:J271,0,SailMailPeriod,SailMailStart),0)</f>
        <v>0</v>
      </c>
      <c r="O271" s="36"/>
    </row>
    <row r="272" spans="1:15" ht="12.75">
      <c r="A272" s="10"/>
      <c r="B272" s="11"/>
      <c r="C272" s="11"/>
      <c r="D272" s="12"/>
      <c r="E272" s="13"/>
      <c r="F272" s="12"/>
      <c r="G272" s="12"/>
      <c r="J272" s="5">
        <f t="shared" si="22"/>
        <v>0</v>
      </c>
      <c r="K272" s="5" t="b">
        <f t="shared" si="23"/>
        <v>0</v>
      </c>
      <c r="L272" s="38">
        <f t="shared" si="24"/>
        <v>0</v>
      </c>
      <c r="M272" s="5">
        <f t="shared" si="25"/>
        <v>0</v>
      </c>
      <c r="N272" s="5">
        <f>IF(A272&gt;0,Sailmailconnecttime($A$8:J272,0,SailMailPeriod,SailMailStart),0)</f>
        <v>0</v>
      </c>
      <c r="O272" s="36"/>
    </row>
    <row r="273" spans="1:14" ht="12.75">
      <c r="A273" s="10"/>
      <c r="B273" s="11"/>
      <c r="C273" s="11"/>
      <c r="D273" s="12"/>
      <c r="E273" s="13"/>
      <c r="F273" s="12"/>
      <c r="G273" s="12"/>
      <c r="N273" s="5"/>
    </row>
    <row r="274" spans="5:12" ht="12.75">
      <c r="E274" s="6" t="s">
        <v>6</v>
      </c>
      <c r="F274">
        <f>SUM(F15:F273)</f>
        <v>86089</v>
      </c>
      <c r="G274">
        <f>SUM(G15:G273)</f>
        <v>584515</v>
      </c>
      <c r="J274" s="5">
        <f>SUM(J15:J273)</f>
        <v>833.266666666666</v>
      </c>
      <c r="L274" s="38">
        <f>SUM(L15:L273)</f>
        <v>670604</v>
      </c>
    </row>
  </sheetData>
  <sheetProtection formatCells="0" formatColumns="0" insertRows="0"/>
  <mergeCells count="4">
    <mergeCell ref="F1:G1"/>
    <mergeCell ref="F6:G6"/>
    <mergeCell ref="B6:C6"/>
    <mergeCell ref="F2:G2"/>
  </mergeCells>
  <dataValidations count="1">
    <dataValidation type="list" allowBlank="1" showInputMessage="1" showErrorMessage="1" sqref="D8:D273">
      <formula1>Callsign</formula1>
    </dataValidation>
  </dataValidations>
  <printOptions/>
  <pageMargins left="0.75" right="0.75" top="1" bottom="1" header="0.5" footer="0.5"/>
  <pageSetup horizontalDpi="300" verticalDpi="300" orientation="portrait" r:id="rId1"/>
</worksheet>
</file>

<file path=xl/worksheets/sheet3.xml><?xml version="1.0" encoding="utf-8"?>
<worksheet xmlns="http://schemas.openxmlformats.org/spreadsheetml/2006/main" xmlns:r="http://schemas.openxmlformats.org/officeDocument/2006/relationships">
  <sheetPr codeName="Sheet2"/>
  <dimension ref="A1:C17"/>
  <sheetViews>
    <sheetView workbookViewId="0" topLeftCell="A1">
      <selection activeCell="A1" sqref="A1"/>
    </sheetView>
  </sheetViews>
  <sheetFormatPr defaultColWidth="9.140625" defaultRowHeight="12.75"/>
  <cols>
    <col min="1" max="1" width="22.421875" style="0" bestFit="1" customWidth="1"/>
    <col min="2" max="2" width="10.57421875" style="0" bestFit="1" customWidth="1"/>
    <col min="3" max="3" width="95.7109375" style="0" bestFit="1" customWidth="1"/>
  </cols>
  <sheetData>
    <row r="1" spans="1:3" ht="19.5">
      <c r="A1" s="26" t="s">
        <v>15</v>
      </c>
      <c r="B1" s="26" t="s">
        <v>16</v>
      </c>
      <c r="C1" s="26" t="s">
        <v>17</v>
      </c>
    </row>
    <row r="2" spans="1:3" ht="19.5">
      <c r="A2" s="29" t="s">
        <v>51</v>
      </c>
      <c r="B2" s="27" t="s">
        <v>18</v>
      </c>
      <c r="C2" s="27" t="s">
        <v>19</v>
      </c>
    </row>
    <row r="3" spans="1:3" ht="15">
      <c r="A3" s="30" t="s">
        <v>20</v>
      </c>
      <c r="B3" s="28" t="s">
        <v>21</v>
      </c>
      <c r="C3" s="28" t="s">
        <v>22</v>
      </c>
    </row>
    <row r="4" spans="1:3" ht="19.5">
      <c r="A4" s="29" t="s">
        <v>52</v>
      </c>
      <c r="B4" s="27" t="s">
        <v>23</v>
      </c>
      <c r="C4" s="27" t="s">
        <v>24</v>
      </c>
    </row>
    <row r="5" spans="1:3" ht="19.5">
      <c r="A5" s="29" t="s">
        <v>53</v>
      </c>
      <c r="B5" s="27" t="s">
        <v>25</v>
      </c>
      <c r="C5" s="27" t="s">
        <v>26</v>
      </c>
    </row>
    <row r="6" spans="1:3" ht="19.5">
      <c r="A6" s="29" t="s">
        <v>54</v>
      </c>
      <c r="B6" s="27" t="s">
        <v>27</v>
      </c>
      <c r="C6" s="28" t="s">
        <v>28</v>
      </c>
    </row>
    <row r="7" spans="1:3" ht="19.5">
      <c r="A7" s="29" t="s">
        <v>55</v>
      </c>
      <c r="B7" s="27" t="s">
        <v>29</v>
      </c>
      <c r="C7" s="27" t="s">
        <v>30</v>
      </c>
    </row>
    <row r="8" spans="1:3" ht="19.5">
      <c r="A8" s="29" t="s">
        <v>56</v>
      </c>
      <c r="B8" s="27" t="s">
        <v>31</v>
      </c>
      <c r="C8" s="27" t="s">
        <v>32</v>
      </c>
    </row>
    <row r="9" spans="1:3" ht="19.5">
      <c r="A9" s="30" t="s">
        <v>57</v>
      </c>
      <c r="B9" s="27" t="s">
        <v>33</v>
      </c>
      <c r="C9" s="27" t="s">
        <v>34</v>
      </c>
    </row>
    <row r="10" spans="1:3" ht="19.5">
      <c r="A10" s="30" t="s">
        <v>58</v>
      </c>
      <c r="B10" s="27" t="s">
        <v>35</v>
      </c>
      <c r="C10" s="28" t="s">
        <v>36</v>
      </c>
    </row>
    <row r="11" spans="1:3" ht="19.5">
      <c r="A11" s="29" t="s">
        <v>59</v>
      </c>
      <c r="B11" s="27" t="s">
        <v>37</v>
      </c>
      <c r="C11" s="27" t="s">
        <v>38</v>
      </c>
    </row>
    <row r="12" spans="1:3" ht="19.5">
      <c r="A12" s="30" t="s">
        <v>60</v>
      </c>
      <c r="B12" s="27" t="s">
        <v>39</v>
      </c>
      <c r="C12" s="27" t="s">
        <v>40</v>
      </c>
    </row>
    <row r="13" spans="1:3" ht="19.5">
      <c r="A13" s="29" t="s">
        <v>61</v>
      </c>
      <c r="B13" s="28" t="s">
        <v>41</v>
      </c>
      <c r="C13" s="28" t="s">
        <v>42</v>
      </c>
    </row>
    <row r="14" spans="1:3" ht="15">
      <c r="A14" s="30" t="s">
        <v>62</v>
      </c>
      <c r="B14" s="28" t="s">
        <v>43</v>
      </c>
      <c r="C14" s="28" t="s">
        <v>44</v>
      </c>
    </row>
    <row r="15" spans="1:3" ht="15">
      <c r="A15" s="30" t="s">
        <v>63</v>
      </c>
      <c r="B15" s="28" t="s">
        <v>45</v>
      </c>
      <c r="C15" s="28" t="s">
        <v>46</v>
      </c>
    </row>
    <row r="16" spans="1:3" ht="15">
      <c r="A16" s="30" t="s">
        <v>64</v>
      </c>
      <c r="B16" s="28" t="s">
        <v>47</v>
      </c>
      <c r="C16" s="28" t="s">
        <v>48</v>
      </c>
    </row>
    <row r="17" spans="1:3" ht="15">
      <c r="A17" s="30" t="s">
        <v>65</v>
      </c>
      <c r="B17" s="28" t="s">
        <v>49</v>
      </c>
      <c r="C17" s="28" t="s">
        <v>50</v>
      </c>
    </row>
  </sheetData>
  <sheetProtection sheet="1" objects="1" scenarios="1" selectLockedCells="1" selectUnlockedCell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Stevenson</dc:creator>
  <cp:keywords/>
  <dc:description/>
  <cp:lastModifiedBy>John Stevenson</cp:lastModifiedBy>
  <dcterms:created xsi:type="dcterms:W3CDTF">2005-01-15T20:16:11Z</dcterms:created>
  <dcterms:modified xsi:type="dcterms:W3CDTF">2007-07-31T14:30:46Z</dcterms:modified>
  <cp:category/>
  <cp:version/>
  <cp:contentType/>
  <cp:contentStatus/>
</cp:coreProperties>
</file>