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465" windowHeight="1065" activeTab="1"/>
  </bookViews>
  <sheets>
    <sheet name="Overview" sheetId="1" r:id="rId1"/>
    <sheet name="Winlink Log" sheetId="2" r:id="rId2"/>
    <sheet name="Station ID" sheetId="3" r:id="rId3"/>
    <sheet name="Station Freq" sheetId="4" r:id="rId4"/>
  </sheets>
  <definedNames>
    <definedName name="Alloc">'Station ID'!$B$2:$B$88</definedName>
    <definedName name="Call_Sign">'Station ID'!$A$2:$A$119</definedName>
    <definedName name="CallSign_Loc">'Station ID'!$A$2:$C$88</definedName>
    <definedName name="Station">'Winlink Log'!$D$8:$D$143</definedName>
    <definedName name="WinlinkLog">'Winlink Log'!$A$8:$J$143</definedName>
  </definedNames>
  <calcPr fullCalcOnLoad="1"/>
</workbook>
</file>

<file path=xl/sharedStrings.xml><?xml version="1.0" encoding="utf-8"?>
<sst xmlns="http://schemas.openxmlformats.org/spreadsheetml/2006/main" count="762" uniqueCount="349">
  <si>
    <t>Date</t>
  </si>
  <si>
    <t>Connect</t>
  </si>
  <si>
    <t>Station</t>
  </si>
  <si>
    <t>Frequency</t>
  </si>
  <si>
    <t>Traffic</t>
  </si>
  <si>
    <t>Time (min)</t>
  </si>
  <si>
    <t>Totals:</t>
  </si>
  <si>
    <t>Time Available for Connection now:</t>
  </si>
  <si>
    <t>Minutes</t>
  </si>
  <si>
    <t>Eff BPS</t>
  </si>
  <si>
    <t>Hours to UTC:</t>
  </si>
  <si>
    <t>Cnct Mins</t>
  </si>
  <si>
    <t>Char Sent</t>
  </si>
  <si>
    <t>Char Rcvd</t>
  </si>
  <si>
    <t>Location</t>
  </si>
  <si>
    <t>Disconnect</t>
  </si>
  <si>
    <t>Time (hh:mm:ss)</t>
  </si>
  <si>
    <t>(mm/dd)</t>
  </si>
  <si>
    <t>The worksheet is protected to prevent accidental overwriting of the function calls that perform the calculation.  Protection can be turned off at any time (Tools/Protection/Unprotect Sheet).</t>
  </si>
  <si>
    <t>Comments</t>
  </si>
  <si>
    <t>This spreadsheet was developed under MS Office XP Professional and tested under that suite and MS Office 2003 Professional.  The test OS are Windows XP Professional and Windows 2000 Professional.  The calculations are performed in a single Visual Basic function (DailConnectAvg).  This function may not work properly in earlier versions of MS Office/Visual Basic.</t>
  </si>
  <si>
    <t>Winlink Connection Log as of:</t>
  </si>
  <si>
    <t>Daily Allowance:</t>
  </si>
  <si>
    <t>Call Sign</t>
  </si>
  <si>
    <t>Frequencies</t>
  </si>
  <si>
    <t>9K2EC</t>
  </si>
  <si>
    <t>10141.9#</t>
  </si>
  <si>
    <t>10144.9#</t>
  </si>
  <si>
    <t>14111.9#</t>
  </si>
  <si>
    <t>9Y4IBN</t>
  </si>
  <si>
    <t>A71BY</t>
  </si>
  <si>
    <t>10147.7#</t>
  </si>
  <si>
    <t>14097.2#</t>
  </si>
  <si>
    <t>18107.2#</t>
  </si>
  <si>
    <t>AA5BJ</t>
  </si>
  <si>
    <t>AB7AA</t>
  </si>
  <si>
    <t>07103.7#</t>
  </si>
  <si>
    <t>10142.7#</t>
  </si>
  <si>
    <t>14109.2#</t>
  </si>
  <si>
    <t>18106.2#</t>
  </si>
  <si>
    <t>AH6QK</t>
  </si>
  <si>
    <t>14110.0#</t>
  </si>
  <si>
    <t>AL7PI</t>
  </si>
  <si>
    <t>CN8TW</t>
  </si>
  <si>
    <t>DA5UAW</t>
  </si>
  <si>
    <t>03590.9#</t>
  </si>
  <si>
    <t>14108.9#</t>
  </si>
  <si>
    <t>18108.9#</t>
  </si>
  <si>
    <t>DA5UHA</t>
  </si>
  <si>
    <t>03611.9#</t>
  </si>
  <si>
    <t>10145.9#</t>
  </si>
  <si>
    <t>DK0BLN</t>
  </si>
  <si>
    <t>DK0MUN</t>
  </si>
  <si>
    <t>EA8RCT</t>
  </si>
  <si>
    <t>10145.7#</t>
  </si>
  <si>
    <t>18108.4#</t>
  </si>
  <si>
    <t>F2PY</t>
  </si>
  <si>
    <t>F3KT</t>
  </si>
  <si>
    <t>F6FBB</t>
  </si>
  <si>
    <t>F6FUB</t>
  </si>
  <si>
    <t>F6HBB</t>
  </si>
  <si>
    <t>HB9AK</t>
  </si>
  <si>
    <t>18103.9#</t>
  </si>
  <si>
    <t>21111.9#</t>
  </si>
  <si>
    <t>24923.9#</t>
  </si>
  <si>
    <t>28111.9#</t>
  </si>
  <si>
    <t>HB9MM</t>
  </si>
  <si>
    <t>HP2XBA</t>
  </si>
  <si>
    <t>07104.4#</t>
  </si>
  <si>
    <t>10148.2#</t>
  </si>
  <si>
    <t>21102.9#</t>
  </si>
  <si>
    <t>28130.0#</t>
  </si>
  <si>
    <t>HS0ZDZ</t>
  </si>
  <si>
    <t>14098.0#</t>
  </si>
  <si>
    <t>14112.0#</t>
  </si>
  <si>
    <t>28130.0;21077.0</t>
  </si>
  <si>
    <t>HS0ZER</t>
  </si>
  <si>
    <t>I5FLN</t>
  </si>
  <si>
    <t>IV3XHR</t>
  </si>
  <si>
    <t>07046.7#</t>
  </si>
  <si>
    <t>14103.2#;10129.9</t>
  </si>
  <si>
    <t>JA8HK</t>
  </si>
  <si>
    <t>K1UOL</t>
  </si>
  <si>
    <t>K4CJX</t>
  </si>
  <si>
    <t>07101.2#</t>
  </si>
  <si>
    <t>14106.7#;10123.9</t>
  </si>
  <si>
    <t>10141.2#;18103.9</t>
  </si>
  <si>
    <t>18108.7#</t>
  </si>
  <si>
    <t>K4SET</t>
  </si>
  <si>
    <t>10143.4#</t>
  </si>
  <si>
    <t>21095.2#</t>
  </si>
  <si>
    <t>K6CYC</t>
  </si>
  <si>
    <t>14094.9#</t>
  </si>
  <si>
    <t>21096.2#</t>
  </si>
  <si>
    <t>K6IXA</t>
  </si>
  <si>
    <t>10143.7#;14064.9</t>
  </si>
  <si>
    <t>14102.7#</t>
  </si>
  <si>
    <t>K7AAE</t>
  </si>
  <si>
    <t>14109.2#;10133.9</t>
  </si>
  <si>
    <t>K8MHR</t>
  </si>
  <si>
    <t>KA6IQA</t>
  </si>
  <si>
    <t>14104.2#</t>
  </si>
  <si>
    <t>18106.7#</t>
  </si>
  <si>
    <t>KB6YNO</t>
  </si>
  <si>
    <t>KD1RY</t>
  </si>
  <si>
    <t>KF6NPC</t>
  </si>
  <si>
    <t>10146.2#</t>
  </si>
  <si>
    <t>14096.0#</t>
  </si>
  <si>
    <t>KN6KB</t>
  </si>
  <si>
    <t>KQ4ET</t>
  </si>
  <si>
    <t>10146.5#</t>
  </si>
  <si>
    <t>LZ1PKS</t>
  </si>
  <si>
    <t>07043.5#</t>
  </si>
  <si>
    <t>N0IA</t>
  </si>
  <si>
    <t>14098.7#</t>
  </si>
  <si>
    <t>N7QDN</t>
  </si>
  <si>
    <t>N8PGR</t>
  </si>
  <si>
    <t>NP2E</t>
  </si>
  <si>
    <t>07101.4#</t>
  </si>
  <si>
    <t>10145.2#</t>
  </si>
  <si>
    <t>OE4XBU</t>
  </si>
  <si>
    <t>21098.0#</t>
  </si>
  <si>
    <t>OK0PBR</t>
  </si>
  <si>
    <t>ON0BEL</t>
  </si>
  <si>
    <t>ON5FS</t>
  </si>
  <si>
    <t>14107.5#</t>
  </si>
  <si>
    <t>PA3DUV</t>
  </si>
  <si>
    <t>03593.5#;07035.4</t>
  </si>
  <si>
    <t>07043.9#;10136.9</t>
  </si>
  <si>
    <t>10141.0#;14065.9</t>
  </si>
  <si>
    <t>14106.7#;18100.9</t>
  </si>
  <si>
    <t>SK4NI</t>
  </si>
  <si>
    <t>SL5ZXN</t>
  </si>
  <si>
    <t>SM7TDC</t>
  </si>
  <si>
    <t>SV1IW</t>
  </si>
  <si>
    <t>T90BOX</t>
  </si>
  <si>
    <t>TA2BBS</t>
  </si>
  <si>
    <t>10147.9#</t>
  </si>
  <si>
    <t>TU2BB</t>
  </si>
  <si>
    <t>21112.0#</t>
  </si>
  <si>
    <t>28112.0#</t>
  </si>
  <si>
    <t>UA6ADV</t>
  </si>
  <si>
    <t>14097.9#</t>
  </si>
  <si>
    <t>14110.4#</t>
  </si>
  <si>
    <t>VE1YZ</t>
  </si>
  <si>
    <t>03631.9#</t>
  </si>
  <si>
    <t>07096.5#</t>
  </si>
  <si>
    <t>14111.0#</t>
  </si>
  <si>
    <t>VE2AFQ</t>
  </si>
  <si>
    <t>03629.9#</t>
  </si>
  <si>
    <t>10137.9#</t>
  </si>
  <si>
    <t>14096.2#</t>
  </si>
  <si>
    <t>21109.4#</t>
  </si>
  <si>
    <t>VE3BDM</t>
  </si>
  <si>
    <t>VE6KBS</t>
  </si>
  <si>
    <t>21098.7#</t>
  </si>
  <si>
    <t>VK2SYD</t>
  </si>
  <si>
    <t>03620.2#</t>
  </si>
  <si>
    <t>10116.2#</t>
  </si>
  <si>
    <t>14106.7#</t>
  </si>
  <si>
    <t>18107.0#</t>
  </si>
  <si>
    <t>21298.7#</t>
  </si>
  <si>
    <t>VK3WZ</t>
  </si>
  <si>
    <t>VK6KPS</t>
  </si>
  <si>
    <t>03624.3#</t>
  </si>
  <si>
    <t>10135.4#</t>
  </si>
  <si>
    <t>14097.5#</t>
  </si>
  <si>
    <t>18113.8#</t>
  </si>
  <si>
    <t>21126.5#</t>
  </si>
  <si>
    <t>VK8PDG</t>
  </si>
  <si>
    <t>W0WWR</t>
  </si>
  <si>
    <t>W1ON</t>
  </si>
  <si>
    <t>W5SEG</t>
  </si>
  <si>
    <t>W6IM</t>
  </si>
  <si>
    <t>10141.2#</t>
  </si>
  <si>
    <t>W7BO</t>
  </si>
  <si>
    <t>W7IJ</t>
  </si>
  <si>
    <t>21091.2#;03631.9#</t>
  </si>
  <si>
    <t>W7NTF</t>
  </si>
  <si>
    <t>03632.0#</t>
  </si>
  <si>
    <t>W9GSS</t>
  </si>
  <si>
    <t>14109.9#</t>
  </si>
  <si>
    <t>W9MR</t>
  </si>
  <si>
    <t>14101.7#</t>
  </si>
  <si>
    <t>WA1URA</t>
  </si>
  <si>
    <t>WA2DXQ</t>
  </si>
  <si>
    <t>10143.7#</t>
  </si>
  <si>
    <t>WB0TAX</t>
  </si>
  <si>
    <t>WB2FTX</t>
  </si>
  <si>
    <t>WB5KSD</t>
  </si>
  <si>
    <t>WD8DHF</t>
  </si>
  <si>
    <t>10127.9;14075.4</t>
  </si>
  <si>
    <t>18107.9#</t>
  </si>
  <si>
    <t>21091.2#</t>
  </si>
  <si>
    <t>WG3G</t>
  </si>
  <si>
    <t>10142.9#</t>
  </si>
  <si>
    <t>18106.5#</t>
  </si>
  <si>
    <t>WO0A</t>
  </si>
  <si>
    <t>WU3V</t>
  </si>
  <si>
    <t>03631.2#</t>
  </si>
  <si>
    <t>WX4J</t>
  </si>
  <si>
    <t>03622.4#</t>
  </si>
  <si>
    <t>ZF1GC</t>
  </si>
  <si>
    <t>07101.7#</t>
  </si>
  <si>
    <t>ZL1MA</t>
  </si>
  <si>
    <t>07163.0#</t>
  </si>
  <si>
    <t>07176.5#</t>
  </si>
  <si>
    <t>10131.5#</t>
  </si>
  <si>
    <t>18116.3#</t>
  </si>
  <si>
    <t>07165.0#</t>
  </si>
  <si>
    <t>ZL2UT</t>
  </si>
  <si>
    <t>ZS5S</t>
  </si>
  <si>
    <t>07041.0#</t>
  </si>
  <si>
    <t>21111.0#;07037.0</t>
  </si>
  <si>
    <t>10141.0#</t>
  </si>
  <si>
    <t>ZS6KM</t>
  </si>
  <si>
    <t>14117.9#</t>
  </si>
  <si>
    <t>21117.9#</t>
  </si>
  <si>
    <t>Trinidad;</t>
  </si>
  <si>
    <t>Doha;</t>
  </si>
  <si>
    <t>Honolulu/HI;</t>
  </si>
  <si>
    <t>Oahu/HI;</t>
  </si>
  <si>
    <t>Rudolstadt/DEU;</t>
  </si>
  <si>
    <t>Las Palmas;</t>
  </si>
  <si>
    <t>Bagala;</t>
  </si>
  <si>
    <t>Bangkok;</t>
  </si>
  <si>
    <t>Udine/ITA;</t>
  </si>
  <si>
    <t>Nashville/TN;</t>
  </si>
  <si>
    <t>Murray/KY;</t>
  </si>
  <si>
    <t>Los Angeles/CA;</t>
  </si>
  <si>
    <t>Atwater;</t>
  </si>
  <si>
    <t>nr Seattle/WA;</t>
  </si>
  <si>
    <t>nr San Diego/CA;</t>
  </si>
  <si>
    <t>Hamilton;</t>
  </si>
  <si>
    <t>Colton;</t>
  </si>
  <si>
    <t>nr Melbourne/FL;</t>
  </si>
  <si>
    <t>Virginia Beach;</t>
  </si>
  <si>
    <t>Deltona;</t>
  </si>
  <si>
    <t>nr Cleveland;</t>
  </si>
  <si>
    <t>St. Thomas;</t>
  </si>
  <si>
    <t>Eisenstadt;</t>
  </si>
  <si>
    <t>Deventer/NLD;</t>
  </si>
  <si>
    <t>nr Halifax/NS/CAN;</t>
  </si>
  <si>
    <t>Montreal;</t>
  </si>
  <si>
    <t>Calgary/AL/CAN;</t>
  </si>
  <si>
    <t>Sydney/NSW/AUS;</t>
  </si>
  <si>
    <t>Perth;</t>
  </si>
  <si>
    <t>Bedford/MA;</t>
  </si>
  <si>
    <t>San Diego;</t>
  </si>
  <si>
    <t>nr Portland;</t>
  </si>
  <si>
    <t>nr Olympia;</t>
  </si>
  <si>
    <t>Peoria/IL;</t>
  </si>
  <si>
    <t>Keensburg;</t>
  </si>
  <si>
    <t>Ft. Lauderdale;</t>
  </si>
  <si>
    <t>Shreveport/LA;</t>
  </si>
  <si>
    <t>nr Dallas/TX;</t>
  </si>
  <si>
    <t>nr Austin/TX;</t>
  </si>
  <si>
    <t>GTF;</t>
  </si>
  <si>
    <t>nr Jacksonville;</t>
  </si>
  <si>
    <t>Grand Cayman Isl.;</t>
  </si>
  <si>
    <t>Auckland;</t>
  </si>
  <si>
    <t>Gisborne;</t>
  </si>
  <si>
    <t>nr Durban;</t>
  </si>
  <si>
    <t>Kuwait;</t>
  </si>
  <si>
    <t>Ruidoso;</t>
  </si>
  <si>
    <t>Anchorage;</t>
  </si>
  <si>
    <t>Casablanca;</t>
  </si>
  <si>
    <t>Hamburg;</t>
  </si>
  <si>
    <t>Berlin;</t>
  </si>
  <si>
    <t>nr Munich;</t>
  </si>
  <si>
    <t>Montpezat;</t>
  </si>
  <si>
    <t>Nantes;</t>
  </si>
  <si>
    <t>nr Millau;</t>
  </si>
  <si>
    <t>nr Paris;</t>
  </si>
  <si>
    <t>Cham/Zug;</t>
  </si>
  <si>
    <t>Nakhon Nayok;</t>
  </si>
  <si>
    <t>Florence;</t>
  </si>
  <si>
    <t>Sapporo;</t>
  </si>
  <si>
    <t>nr New York;</t>
  </si>
  <si>
    <t>St Albans;</t>
  </si>
  <si>
    <t>Bethel;</t>
  </si>
  <si>
    <t>Brno;</t>
  </si>
  <si>
    <t>Liege;</t>
  </si>
  <si>
    <t>Baalsta;</t>
  </si>
  <si>
    <t>Hoellviken;</t>
  </si>
  <si>
    <t>Athens;</t>
  </si>
  <si>
    <t>Sarajevo;</t>
  </si>
  <si>
    <t>Ankara;</t>
  </si>
  <si>
    <t>Brockville;</t>
  </si>
  <si>
    <t>Melbourne;</t>
  </si>
  <si>
    <t>VK5ATB</t>
  </si>
  <si>
    <t>Nuriootpa;</t>
  </si>
  <si>
    <t>Palmerston;</t>
  </si>
  <si>
    <t>Wichita;</t>
  </si>
  <si>
    <t>W4NPX</t>
  </si>
  <si>
    <t>Charlottesville;</t>
  </si>
  <si>
    <t>Seguin;</t>
  </si>
  <si>
    <t>Spanaway;</t>
  </si>
  <si>
    <t>nr Fort Wayne;</t>
  </si>
  <si>
    <t>WB1DSW</t>
  </si>
  <si>
    <t>East Kingston;</t>
  </si>
  <si>
    <t>Butler;</t>
  </si>
  <si>
    <t>nr Cannon Falls;</t>
  </si>
  <si>
    <t>Pretoria;</t>
  </si>
  <si>
    <t>Lausanne;</t>
  </si>
  <si>
    <t>Sofia</t>
  </si>
  <si>
    <t>Active Station ID:</t>
  </si>
  <si>
    <t>Current Connect Time:</t>
  </si>
  <si>
    <t>Alloc</t>
  </si>
  <si>
    <t>Winlink Connection Log as of 6/24/05 13:23          Hours to UTC: 4</t>
  </si>
  <si>
    <t xml:space="preserve">                   Active Station ID: ZF1GC </t>
  </si>
  <si>
    <r>
      <t xml:space="preserve">The first line displays the date and time the log was opened.  Since the Winlink system times are UTC, this time should be UTC.  If you do not run your PC on UTC, then enter the UTC offset in hours in the cell to the right of the </t>
    </r>
    <r>
      <rPr>
        <b/>
        <sz val="10"/>
        <rFont val="Arial"/>
        <family val="2"/>
      </rPr>
      <t>Hours to UTC:</t>
    </r>
    <r>
      <rPr>
        <sz val="10"/>
        <rFont val="Arial"/>
        <family val="2"/>
      </rPr>
      <t xml:space="preserve"> text.  If your PC time zone is West Longitude, enter the offset as a positive value.  If your timezone is East Longitude enter the offset as a negative value.</t>
    </r>
  </si>
  <si>
    <t>Therefore, if you regularly use the same Winlink PMBO, the top of the sheet display will tell you how much connect time you have remaining with that station at the current time.  If that is not the station you intend to connect with at the moment, just enter the PMBO station ID in the "Station" field for the next record in the log.  The top of sheet display should then be updated with the connection info for that station.</t>
  </si>
  <si>
    <t>Dates and times should be entered in standard Excel formats (mm/dd, hh:mm:ss).  You may find it convenient to change the time separator to another character that does not require the shift key.</t>
  </si>
  <si>
    <t>30</t>
  </si>
  <si>
    <t>The second line shows the ID of the last station recorded in the log.  Normally you will identify one or two stations with which you can reliably connect.  The spreadsheet shows the connect time for one of those stations.</t>
  </si>
  <si>
    <t>Select the Station ID from the drop down list of Winlink PMBOs.  This list is maintained in the "Station ID" worksheet.   You can add or remove stations in the list.</t>
  </si>
  <si>
    <t>At the top of the Winlink Log worksheet are the overall values generated by the log:</t>
  </si>
  <si>
    <r>
      <t xml:space="preserve">Winlink Log  </t>
    </r>
    <r>
      <rPr>
        <b/>
        <sz val="12"/>
        <rFont val="Arial"/>
        <family val="2"/>
      </rPr>
      <t>by John Stevenson</t>
    </r>
  </si>
  <si>
    <r>
      <t xml:space="preserve">Each line in the body of the "Winlink Log" worksheet is a Winlink connection record.  As you make a connection fill in the data on the next line available.  The minimum data to enter are the </t>
    </r>
    <r>
      <rPr>
        <b/>
        <sz val="10"/>
        <rFont val="Arial"/>
        <family val="2"/>
      </rPr>
      <t>Date</t>
    </r>
    <r>
      <rPr>
        <sz val="10"/>
        <rFont val="Arial"/>
        <family val="2"/>
      </rPr>
      <t>,</t>
    </r>
    <r>
      <rPr>
        <sz val="10"/>
        <rFont val="Arial"/>
        <family val="0"/>
      </rPr>
      <t xml:space="preserve"> </t>
    </r>
    <r>
      <rPr>
        <b/>
        <sz val="10"/>
        <rFont val="Arial"/>
        <family val="2"/>
      </rPr>
      <t>Connect Time</t>
    </r>
    <r>
      <rPr>
        <sz val="10"/>
        <rFont val="Arial"/>
        <family val="0"/>
      </rPr>
      <t xml:space="preserve">, </t>
    </r>
    <r>
      <rPr>
        <b/>
        <sz val="10"/>
        <rFont val="Arial"/>
        <family val="2"/>
      </rPr>
      <t>Disconnect Time</t>
    </r>
    <r>
      <rPr>
        <sz val="10"/>
        <rFont val="Arial"/>
        <family val="0"/>
      </rPr>
      <t>, and</t>
    </r>
    <r>
      <rPr>
        <b/>
        <sz val="10"/>
        <rFont val="Arial"/>
        <family val="2"/>
      </rPr>
      <t xml:space="preserve"> Station ID.</t>
    </r>
    <r>
      <rPr>
        <sz val="10"/>
        <rFont val="Arial"/>
        <family val="0"/>
      </rPr>
      <t xml:space="preserve">  The remaining information provides a complete record of the connection, but is not used by the worksheet formulas to calculate connect times.</t>
    </r>
  </si>
  <si>
    <t>for Day</t>
  </si>
  <si>
    <t>The purpose of this spreadsheet is provide a log that tracks connect time with individual stations in the Winlink system.  Most Winlink PMBOs limit the amount of connect time to 30 minutes per.  Upon request many of them will extend that time for individuals who regularly use their PMBO.  Because there are so many Winlink PMBOs and propagation conditions may force you to use several stations on a given cruise, it is difficult to keep track of the amount of connect time you have accumulated for each PMBO.  This spreadsheet is a tool for tracking those connect times.</t>
  </si>
  <si>
    <r>
      <t>Once you have entered the data for one connection, the worksheet will calculate the number of minutes of connect time for that station for that day and display that value in the far right column (</t>
    </r>
    <r>
      <rPr>
        <b/>
        <sz val="10"/>
        <rFont val="Arial"/>
        <family val="2"/>
      </rPr>
      <t>Cnct Mins for Day</t>
    </r>
    <r>
      <rPr>
        <sz val="10"/>
        <rFont val="Arial"/>
        <family val="0"/>
      </rPr>
      <t xml:space="preserve">) just before the </t>
    </r>
    <r>
      <rPr>
        <b/>
        <sz val="10"/>
        <rFont val="Arial"/>
        <family val="2"/>
      </rPr>
      <t>Comments</t>
    </r>
    <r>
      <rPr>
        <sz val="10"/>
        <rFont val="Arial"/>
        <family val="0"/>
      </rPr>
      <t xml:space="preserve"> column.  If you entered the number of bytes of data transfered during the connection the record will also display an effective transfer rate (</t>
    </r>
    <r>
      <rPr>
        <b/>
        <sz val="10"/>
        <rFont val="Arial"/>
        <family val="2"/>
      </rPr>
      <t>EFF BPS</t>
    </r>
    <r>
      <rPr>
        <sz val="10"/>
        <rFont val="Arial"/>
        <family val="0"/>
      </rPr>
      <t>) value.  This value can be used to provide a relative measure of the quality of each connection in the log, pointing out those times, stations and frequencies that had the highest transfer rate.</t>
    </r>
  </si>
  <si>
    <t xml:space="preserve">           Current Connect Time: 23:18                      Daily Allowance 30 Minutes</t>
  </si>
  <si>
    <t>Time Available for Connection Now: 6:42</t>
  </si>
  <si>
    <r>
      <t>The third line shows your connect time for this PMBO for the current day as recorded in the log.  This value is calculated to the date/time displayed in the line at the top  The spreadsheet also calculates a running connect time for each log entry ("</t>
    </r>
    <r>
      <rPr>
        <b/>
        <sz val="10"/>
        <rFont val="Arial"/>
        <family val="2"/>
      </rPr>
      <t xml:space="preserve">Cnct Mins for Day" </t>
    </r>
    <r>
      <rPr>
        <sz val="10"/>
        <rFont val="Arial"/>
        <family val="2"/>
      </rPr>
      <t>field).  That value is the connect time for that PMBO at the time that connection was completed.</t>
    </r>
  </si>
  <si>
    <t>The fourth line is an attempt to quantify how close you are to the limit.  This value represents how long you can stay connected without going over the station limit.  6 minutes, 42 seconds is marginal time for a single connection.  The information on this line can become important  when the value becomes 5 minutes or less.  With a low quality connection it is very easy to exceed 5 minutes to get one GRIB file and a couple of text messages.  Therefore when the Time Available value becomes small it is time to either delay your next connection for 12 to 24 hours or send a request for additional time to the Winlink sysop.</t>
  </si>
  <si>
    <t>Also please don't try to use these calculations too precisely.  I have no insight into how the Winlink PMBOs calculate the connection time used to administer the system.  This is my approach, which may not match what any PMBO calculates.  From observation it appears that if you use the AirMail Terminal Window connect and disconnect times the spreadsheet will show slightly more connect time than that recorded by the PMBO.</t>
  </si>
  <si>
    <t>SWR</t>
  </si>
  <si>
    <t>Kluisbergen, BE</t>
  </si>
  <si>
    <t>60</t>
  </si>
  <si>
    <t>90</t>
  </si>
  <si>
    <t>Couldn't get started</t>
  </si>
  <si>
    <t>Error: Binary Format (STX/EOT not found)</t>
  </si>
  <si>
    <t>Did not complete receive</t>
  </si>
  <si>
    <t>Forgot to turn on tuner</t>
  </si>
  <si>
    <t>No traffic</t>
  </si>
  <si>
    <t>Disconnected, msg incomplete</t>
  </si>
  <si>
    <t>Terminated</t>
  </si>
  <si>
    <t>Terminated, too many old msgs</t>
  </si>
  <si>
    <t>30 min limit reached</t>
  </si>
  <si>
    <t>terminated</t>
  </si>
  <si>
    <t>KEYBOARD MODE</t>
  </si>
  <si>
    <t>terminated by station</t>
  </si>
  <si>
    <t>disconnected by station</t>
  </si>
  <si>
    <t>Terminated, too slow, going back to bed</t>
  </si>
  <si>
    <t>PMBO no longer in service</t>
  </si>
  <si>
    <t>too many errors</t>
  </si>
  <si>
    <t>Old messages still on queue, terminated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</si>
</sst>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409]h:mm:ss\ AM/PM"/>
    <numFmt numFmtId="167" formatCode="h:mm:ss;@"/>
    <numFmt numFmtId="168" formatCode="0.0"/>
    <numFmt numFmtId="169" formatCode="m/d/yy\ h:mm;@"/>
    <numFmt numFmtId="170" formatCode="&quot;Yes&quot;;&quot;Yes&quot;;&quot;No&quot;"/>
    <numFmt numFmtId="171" formatCode="&quot;True&quot;;&quot;True&quot;;&quot;False&quot;"/>
    <numFmt numFmtId="172" formatCode="&quot;On&quot;;&quot;On&quot;;&quot;Off&quot;"/>
    <numFmt numFmtId="173" formatCode="[$€-2]\ #,##0.00_);[Red]\([$€-2]\ #,##0.00\)"/>
    <numFmt numFmtId="174" formatCode="m/d/yy\ h\.mm;@"/>
    <numFmt numFmtId="175" formatCode="[$-409]h\.mm\.ss\ AM/PM"/>
  </numFmts>
  <fonts count="5">
    <font>
      <sz val="10"/>
      <name val="Arial"/>
      <family val="0"/>
    </font>
    <font>
      <b/>
      <sz val="10"/>
      <name val="Arial"/>
      <family val="2"/>
    </font>
    <font>
      <sz val="8"/>
      <name val="Arial"/>
      <family val="0"/>
    </font>
    <font>
      <b/>
      <sz val="12"/>
      <name val="Arial"/>
      <family val="2"/>
    </font>
    <font>
      <b/>
      <sz val="2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2" fontId="0" fillId="0" borderId="0" xfId="0" applyNumberFormat="1" applyAlignment="1">
      <alignment/>
    </xf>
    <xf numFmtId="168" fontId="1" fillId="0" borderId="0" xfId="0" applyNumberFormat="1" applyFont="1" applyAlignment="1">
      <alignment horizontal="right"/>
    </xf>
    <xf numFmtId="168" fontId="3" fillId="0" borderId="0" xfId="0" applyNumberFormat="1" applyFont="1" applyAlignment="1">
      <alignment horizontal="right"/>
    </xf>
    <xf numFmtId="165" fontId="3" fillId="0" borderId="0" xfId="0" applyNumberFormat="1" applyFont="1" applyAlignment="1">
      <alignment horizontal="right"/>
    </xf>
    <xf numFmtId="2" fontId="3" fillId="0" borderId="0" xfId="0" applyNumberFormat="1" applyFont="1" applyAlignment="1">
      <alignment/>
    </xf>
    <xf numFmtId="165" fontId="0" fillId="0" borderId="0" xfId="0" applyNumberFormat="1" applyAlignment="1" applyProtection="1">
      <alignment/>
      <protection locked="0"/>
    </xf>
    <xf numFmtId="167" fontId="0" fillId="0" borderId="0" xfId="0" applyNumberFormat="1" applyAlignment="1" applyProtection="1">
      <alignment/>
      <protection locked="0"/>
    </xf>
    <xf numFmtId="0" fontId="0" fillId="0" borderId="0" xfId="0" applyAlignment="1" applyProtection="1">
      <alignment/>
      <protection locked="0"/>
    </xf>
    <xf numFmtId="168" fontId="0" fillId="0" borderId="0" xfId="0" applyNumberFormat="1" applyAlignment="1" applyProtection="1">
      <alignment/>
      <protection locked="0"/>
    </xf>
    <xf numFmtId="0" fontId="0" fillId="0" borderId="0" xfId="0" applyAlignment="1">
      <alignment horizontal="center"/>
    </xf>
    <xf numFmtId="0" fontId="1" fillId="0" borderId="0" xfId="0" applyFont="1"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2" fontId="1" fillId="0" borderId="0" xfId="0" applyNumberFormat="1" applyFont="1" applyAlignment="1">
      <alignment horizontal="center"/>
    </xf>
    <xf numFmtId="2" fontId="0" fillId="0" borderId="0" xfId="0" applyNumberFormat="1" applyAlignment="1">
      <alignment horizontal="center"/>
    </xf>
    <xf numFmtId="165" fontId="1" fillId="0" borderId="0" xfId="0" applyNumberFormat="1" applyFont="1" applyAlignment="1">
      <alignment horizontal="center"/>
    </xf>
    <xf numFmtId="167" fontId="1" fillId="0" borderId="0" xfId="0" applyNumberFormat="1" applyFont="1" applyAlignment="1">
      <alignment horizontal="center"/>
    </xf>
    <xf numFmtId="168" fontId="1" fillId="0" borderId="0" xfId="0" applyNumberFormat="1" applyFont="1" applyAlignment="1">
      <alignment horizontal="center"/>
    </xf>
    <xf numFmtId="2" fontId="0" fillId="0" borderId="0" xfId="0" applyNumberFormat="1" applyAlignment="1" applyProtection="1">
      <alignment/>
      <protection locked="0"/>
    </xf>
    <xf numFmtId="0" fontId="4" fillId="0" borderId="0" xfId="0" applyFont="1" applyAlignment="1">
      <alignment wrapText="1"/>
    </xf>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wrapText="1"/>
    </xf>
    <xf numFmtId="0" fontId="0" fillId="0" borderId="0" xfId="0" applyAlignment="1" applyProtection="1">
      <alignment wrapText="1"/>
      <protection locked="0"/>
    </xf>
    <xf numFmtId="169" fontId="3" fillId="0" borderId="0" xfId="0" applyNumberFormat="1" applyFont="1" applyAlignment="1">
      <alignment horizontal="center"/>
    </xf>
    <xf numFmtId="49" fontId="0" fillId="0" borderId="0" xfId="0" applyNumberFormat="1" applyAlignment="1">
      <alignment/>
    </xf>
    <xf numFmtId="0" fontId="0" fillId="0" borderId="0" xfId="0" applyAlignment="1" quotePrefix="1">
      <alignment/>
    </xf>
    <xf numFmtId="1" fontId="1" fillId="0" borderId="0" xfId="0" applyNumberFormat="1" applyFont="1" applyAlignment="1">
      <alignment horizontal="right"/>
    </xf>
    <xf numFmtId="1" fontId="0" fillId="0" borderId="0" xfId="0" applyNumberFormat="1" applyAlignment="1">
      <alignment/>
    </xf>
    <xf numFmtId="1" fontId="0" fillId="0" borderId="0" xfId="0" applyNumberFormat="1" applyAlignment="1">
      <alignment horizontal="center"/>
    </xf>
    <xf numFmtId="1" fontId="1" fillId="0" borderId="0" xfId="0" applyNumberFormat="1" applyFont="1" applyAlignment="1">
      <alignment horizontal="center"/>
    </xf>
    <xf numFmtId="21" fontId="0" fillId="0" borderId="0" xfId="0" applyNumberFormat="1" applyAlignment="1" applyProtection="1">
      <alignment/>
      <protection locked="0"/>
    </xf>
    <xf numFmtId="169" fontId="3" fillId="0" borderId="0" xfId="0" applyNumberFormat="1" applyFont="1" applyAlignment="1">
      <alignment horizontal="center"/>
    </xf>
    <xf numFmtId="0" fontId="1" fillId="0" borderId="0" xfId="0" applyFont="1" applyAlignment="1">
      <alignment horizontal="center"/>
    </xf>
    <xf numFmtId="167" fontId="1" fillId="0" borderId="0" xfId="0" applyNumberFormat="1" applyFont="1" applyAlignment="1">
      <alignment horizontal="center"/>
    </xf>
    <xf numFmtId="0" fontId="3"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D25"/>
  <sheetViews>
    <sheetView workbookViewId="0" topLeftCell="A1">
      <selection activeCell="A2" sqref="A2"/>
    </sheetView>
  </sheetViews>
  <sheetFormatPr defaultColWidth="9.140625" defaultRowHeight="12.75"/>
  <cols>
    <col min="1" max="1" width="97.7109375" style="26" customWidth="1"/>
  </cols>
  <sheetData>
    <row r="1" ht="27.75">
      <c r="A1" s="25" t="s">
        <v>318</v>
      </c>
    </row>
    <row r="3" ht="76.5">
      <c r="A3" s="26" t="s">
        <v>321</v>
      </c>
    </row>
    <row r="4" ht="51">
      <c r="A4" s="26" t="s">
        <v>319</v>
      </c>
    </row>
    <row r="5" ht="25.5">
      <c r="A5" s="26" t="s">
        <v>313</v>
      </c>
    </row>
    <row r="6" ht="25.5">
      <c r="A6" s="26" t="s">
        <v>316</v>
      </c>
    </row>
    <row r="7" ht="76.5">
      <c r="A7" s="26" t="s">
        <v>322</v>
      </c>
    </row>
    <row r="9" ht="12.75">
      <c r="A9" s="26" t="s">
        <v>317</v>
      </c>
    </row>
    <row r="11" spans="1:4" ht="12.75">
      <c r="A11" s="1" t="s">
        <v>309</v>
      </c>
      <c r="B11" s="5"/>
      <c r="C11" s="5"/>
      <c r="D11" s="5"/>
    </row>
    <row r="12" spans="1:4" ht="12.75">
      <c r="A12" s="1" t="s">
        <v>310</v>
      </c>
      <c r="B12" s="5"/>
      <c r="C12" s="5"/>
      <c r="D12" s="5"/>
    </row>
    <row r="13" spans="1:4" ht="12.75">
      <c r="A13" s="1" t="s">
        <v>323</v>
      </c>
      <c r="B13" s="5"/>
      <c r="C13" s="5"/>
      <c r="D13" s="5"/>
    </row>
    <row r="14" spans="1:4" ht="12.75">
      <c r="A14" s="1" t="s">
        <v>324</v>
      </c>
      <c r="B14" s="5"/>
      <c r="C14" s="5"/>
      <c r="D14" s="5"/>
    </row>
    <row r="15" spans="1:4" ht="12.75">
      <c r="A15"/>
      <c r="B15" s="5"/>
      <c r="C15" s="5"/>
      <c r="D15" s="5"/>
    </row>
    <row r="16" ht="51">
      <c r="A16" s="26" t="s">
        <v>311</v>
      </c>
    </row>
    <row r="17" ht="25.5">
      <c r="A17" s="26" t="s">
        <v>315</v>
      </c>
    </row>
    <row r="18" ht="51">
      <c r="A18" s="26" t="s">
        <v>325</v>
      </c>
    </row>
    <row r="19" ht="51">
      <c r="A19" s="26" t="s">
        <v>312</v>
      </c>
    </row>
    <row r="20" ht="76.5">
      <c r="A20" s="26" t="s">
        <v>326</v>
      </c>
    </row>
    <row r="21" ht="51">
      <c r="A21" s="26" t="s">
        <v>327</v>
      </c>
    </row>
    <row r="23" ht="25.5">
      <c r="A23" s="26" t="s">
        <v>18</v>
      </c>
    </row>
    <row r="25" ht="51">
      <c r="A25" s="26" t="s">
        <v>20</v>
      </c>
    </row>
  </sheetData>
  <sheetProtection sheet="1" objects="1" scenarios="1"/>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N144"/>
  <sheetViews>
    <sheetView tabSelected="1" workbookViewId="0" topLeftCell="A1">
      <pane ySplit="7" topLeftCell="BM65" activePane="bottomLeft" state="frozen"/>
      <selection pane="topLeft" activeCell="A1" sqref="A1"/>
      <selection pane="bottomLeft" activeCell="C55" sqref="C55"/>
    </sheetView>
  </sheetViews>
  <sheetFormatPr defaultColWidth="9.140625" defaultRowHeight="12.75"/>
  <cols>
    <col min="1" max="1" width="8.28125" style="2" bestFit="1" customWidth="1"/>
    <col min="2" max="2" width="8.421875" style="3" bestFit="1" customWidth="1"/>
    <col min="3" max="3" width="10.7109375" style="3" bestFit="1" customWidth="1"/>
    <col min="4" max="4" width="8.421875" style="0" bestFit="1" customWidth="1"/>
    <col min="5" max="5" width="10.57421875" style="4" bestFit="1" customWidth="1"/>
    <col min="6" max="6" width="10.28125" style="0" customWidth="1"/>
    <col min="7" max="7" width="11.00390625" style="0" bestFit="1" customWidth="1"/>
    <col min="8" max="8" width="9.00390625" style="0" hidden="1" customWidth="1"/>
    <col min="9" max="9" width="9.00390625" style="0" customWidth="1"/>
    <col min="10" max="10" width="10.28125" style="5" bestFit="1" customWidth="1"/>
    <col min="11" max="11" width="7.00390625" style="34" customWidth="1"/>
    <col min="12" max="12" width="8.57421875" style="5" bestFit="1" customWidth="1"/>
    <col min="14" max="14" width="35.28125" style="26" customWidth="1"/>
  </cols>
  <sheetData>
    <row r="1" spans="5:12" ht="15.75">
      <c r="E1" s="8" t="s">
        <v>21</v>
      </c>
      <c r="F1" s="38">
        <f ca="1">NOW()+L1/24</f>
        <v>39294.4387037037</v>
      </c>
      <c r="G1" s="38"/>
      <c r="K1" s="33" t="s">
        <v>10</v>
      </c>
      <c r="L1" s="24"/>
    </row>
    <row r="2" spans="5:12" ht="15.75">
      <c r="E2" s="8" t="s">
        <v>306</v>
      </c>
      <c r="F2" s="30" t="str">
        <f>IF(A8&gt;0,INDEX(Station,LastEntry(D8:D143),1),"")</f>
        <v>WA2DXQ</v>
      </c>
      <c r="G2" s="41" t="str">
        <f>IF(F2&gt;0,INDEX(CallSign_Loc,MATCH(F2,Call_Sign,TRUE),3),"")</f>
        <v>Ft. Lauderdale;</v>
      </c>
      <c r="H2" s="41"/>
      <c r="I2" s="41"/>
      <c r="J2" s="41"/>
      <c r="K2" s="41"/>
      <c r="L2" s="24"/>
    </row>
    <row r="3" spans="5:13" ht="15.75">
      <c r="E3" s="8" t="s">
        <v>307</v>
      </c>
      <c r="F3" s="9">
        <f>getconnecttime(WinlinkLog,F2,F1)</f>
        <v>0</v>
      </c>
      <c r="G3" s="1" t="s">
        <v>8</v>
      </c>
      <c r="K3" s="33" t="s">
        <v>22</v>
      </c>
      <c r="L3" s="5" t="str">
        <f>INDEX(Alloc,MATCH(F2,Call_Sign,TRUE))</f>
        <v>30</v>
      </c>
      <c r="M3" s="1" t="s">
        <v>8</v>
      </c>
    </row>
    <row r="4" spans="5:7" ht="15.75">
      <c r="E4" s="7" t="s">
        <v>7</v>
      </c>
      <c r="F4" s="9">
        <f>L3-F3</f>
        <v>30</v>
      </c>
      <c r="G4" s="1" t="s">
        <v>8</v>
      </c>
    </row>
    <row r="5" spans="1:14" s="14" customFormat="1" ht="12.75">
      <c r="A5" s="16"/>
      <c r="B5" s="17"/>
      <c r="C5" s="17"/>
      <c r="E5" s="18"/>
      <c r="F5" s="15"/>
      <c r="G5" s="15"/>
      <c r="J5" s="19"/>
      <c r="K5" s="35"/>
      <c r="L5" s="20"/>
      <c r="M5" s="19"/>
      <c r="N5" s="27"/>
    </row>
    <row r="6" spans="1:14" s="14" customFormat="1" ht="12.75">
      <c r="A6" s="21" t="s">
        <v>0</v>
      </c>
      <c r="B6" s="40" t="s">
        <v>16</v>
      </c>
      <c r="C6" s="40"/>
      <c r="E6" s="18"/>
      <c r="F6" s="39" t="s">
        <v>4</v>
      </c>
      <c r="G6" s="39"/>
      <c r="J6" s="19" t="s">
        <v>1</v>
      </c>
      <c r="K6" s="35"/>
      <c r="L6" s="20"/>
      <c r="M6" s="19" t="s">
        <v>11</v>
      </c>
      <c r="N6" s="27"/>
    </row>
    <row r="7" spans="1:14" s="14" customFormat="1" ht="12.75">
      <c r="A7" s="15" t="s">
        <v>17</v>
      </c>
      <c r="B7" s="22" t="s">
        <v>1</v>
      </c>
      <c r="C7" s="22" t="s">
        <v>15</v>
      </c>
      <c r="D7" s="15" t="s">
        <v>2</v>
      </c>
      <c r="E7" s="23" t="s">
        <v>3</v>
      </c>
      <c r="F7" s="15" t="s">
        <v>12</v>
      </c>
      <c r="G7" s="15" t="s">
        <v>13</v>
      </c>
      <c r="H7" s="15"/>
      <c r="I7" s="15" t="s">
        <v>328</v>
      </c>
      <c r="J7" s="19" t="s">
        <v>5</v>
      </c>
      <c r="K7" s="36" t="s">
        <v>4</v>
      </c>
      <c r="L7" s="19" t="s">
        <v>9</v>
      </c>
      <c r="M7" s="15" t="s">
        <v>320</v>
      </c>
      <c r="N7" s="28" t="s">
        <v>19</v>
      </c>
    </row>
    <row r="8" spans="1:14" ht="12.75">
      <c r="A8" s="10">
        <v>39161</v>
      </c>
      <c r="B8" s="11">
        <v>0.6418865740740741</v>
      </c>
      <c r="C8" s="11">
        <v>0.6440162037037037</v>
      </c>
      <c r="D8" s="12" t="s">
        <v>124</v>
      </c>
      <c r="E8" s="13">
        <v>14105</v>
      </c>
      <c r="F8" s="12">
        <v>337</v>
      </c>
      <c r="G8" s="12"/>
      <c r="J8" s="5">
        <f>IF(C8&gt;0,IF(C8&lt;B8,C8+1-B8,C8-B8)*24*60,0)</f>
        <v>3.066666666666613</v>
      </c>
      <c r="K8" s="34">
        <f aca="true" t="shared" si="0" ref="K8:K14">F8+G8</f>
        <v>337</v>
      </c>
      <c r="L8" s="5">
        <f>IF(J8&gt;0,K8/J8/60*8,0)</f>
        <v>14.652173913043734</v>
      </c>
      <c r="M8" s="5">
        <f>getconnecttime($A$8:J8,D8,A8+C8)</f>
        <v>3.066666666666613</v>
      </c>
      <c r="N8" s="29"/>
    </row>
    <row r="9" spans="1:14" ht="12.75">
      <c r="A9" s="10">
        <v>39161</v>
      </c>
      <c r="B9" s="11">
        <v>0.6679513888888889</v>
      </c>
      <c r="C9" s="11">
        <v>0.6784606481481482</v>
      </c>
      <c r="D9" s="12" t="s">
        <v>78</v>
      </c>
      <c r="E9" s="13">
        <v>14103.2</v>
      </c>
      <c r="F9" s="12"/>
      <c r="G9" s="12">
        <v>57665</v>
      </c>
      <c r="J9" s="5">
        <f aca="true" t="shared" si="1" ref="J9:J72">IF(C9&gt;0,IF(C9&lt;B9,C9+1-B9,C9-B9)*24*60,0)</f>
        <v>15.133333333333354</v>
      </c>
      <c r="K9" s="34">
        <f t="shared" si="0"/>
        <v>57665</v>
      </c>
      <c r="L9" s="5">
        <f aca="true" t="shared" si="2" ref="L9:L72">IF(J9&gt;0,K9/J9/60*8,0)</f>
        <v>508.06167400880986</v>
      </c>
      <c r="M9" s="5">
        <f>getconnecttime($A$8:J9,D9,A9+C9)</f>
        <v>15.133333333333354</v>
      </c>
      <c r="N9" s="29"/>
    </row>
    <row r="10" spans="1:14" ht="12.75">
      <c r="A10" s="10">
        <v>39162</v>
      </c>
      <c r="B10" s="11">
        <v>0.8082638888888889</v>
      </c>
      <c r="C10" s="11">
        <v>0.8091550925925927</v>
      </c>
      <c r="D10" s="12" t="s">
        <v>53</v>
      </c>
      <c r="E10" s="13">
        <v>10145.7</v>
      </c>
      <c r="F10" s="12">
        <v>130</v>
      </c>
      <c r="G10" s="12"/>
      <c r="J10" s="5">
        <f t="shared" si="1"/>
        <v>1.2833333333334274</v>
      </c>
      <c r="K10" s="34">
        <f t="shared" si="0"/>
        <v>130</v>
      </c>
      <c r="L10" s="5">
        <f t="shared" si="2"/>
        <v>13.506493506492516</v>
      </c>
      <c r="M10" s="5">
        <f>getconnecttime($A$8:J10,D10,A10+C10)</f>
        <v>1.2833333333334274</v>
      </c>
      <c r="N10" s="29"/>
    </row>
    <row r="11" spans="1:14" ht="12.75">
      <c r="A11" s="10">
        <v>39164</v>
      </c>
      <c r="B11" s="11">
        <v>0.2882291666666667</v>
      </c>
      <c r="C11" s="11">
        <v>0.2994907407407407</v>
      </c>
      <c r="D11" s="12" t="s">
        <v>78</v>
      </c>
      <c r="E11" s="13">
        <v>14103.2</v>
      </c>
      <c r="F11" s="12">
        <v>130</v>
      </c>
      <c r="G11" s="12">
        <f>1964+13001</f>
        <v>14965</v>
      </c>
      <c r="J11" s="5">
        <f t="shared" si="1"/>
        <v>16.21666666666659</v>
      </c>
      <c r="K11" s="34">
        <f t="shared" si="0"/>
        <v>15095</v>
      </c>
      <c r="L11" s="5">
        <f t="shared" si="2"/>
        <v>124.1109969167529</v>
      </c>
      <c r="M11" s="5">
        <f>getconnecttime($A$8:J11,D11,A11+C11)</f>
        <v>16.21666666666659</v>
      </c>
      <c r="N11" s="29"/>
    </row>
    <row r="12" spans="1:14" ht="12.75">
      <c r="A12" s="10">
        <v>39164</v>
      </c>
      <c r="B12" s="11">
        <v>0.6548611111111111</v>
      </c>
      <c r="C12" s="11">
        <v>0.6569444444444444</v>
      </c>
      <c r="D12" s="12" t="s">
        <v>78</v>
      </c>
      <c r="E12" s="13">
        <v>14103.2</v>
      </c>
      <c r="F12" s="12">
        <v>211</v>
      </c>
      <c r="G12" s="12"/>
      <c r="J12" s="5">
        <f t="shared" si="1"/>
        <v>2.9999999999999893</v>
      </c>
      <c r="K12" s="34">
        <f t="shared" si="0"/>
        <v>211</v>
      </c>
      <c r="L12" s="5">
        <f t="shared" si="2"/>
        <v>9.377777777777812</v>
      </c>
      <c r="M12" s="5">
        <f>getconnecttime($A$8:J12,D12,A12+C12)</f>
        <v>19.21666666666658</v>
      </c>
      <c r="N12" s="29"/>
    </row>
    <row r="13" spans="1:14" ht="12.75">
      <c r="A13" s="10">
        <v>39164</v>
      </c>
      <c r="B13" s="11">
        <v>0.7567939814814815</v>
      </c>
      <c r="C13" s="11">
        <v>0.7620949074074074</v>
      </c>
      <c r="D13" s="12" t="s">
        <v>78</v>
      </c>
      <c r="E13" s="13">
        <v>10142.7</v>
      </c>
      <c r="F13" s="12">
        <v>562</v>
      </c>
      <c r="G13" s="12">
        <v>272</v>
      </c>
      <c r="J13" s="5">
        <f t="shared" si="1"/>
        <v>7.633333333333301</v>
      </c>
      <c r="K13" s="34">
        <f t="shared" si="0"/>
        <v>834</v>
      </c>
      <c r="L13" s="5">
        <f t="shared" si="2"/>
        <v>14.567685589519714</v>
      </c>
      <c r="M13" s="5">
        <f>getconnecttime($A$8:J13,D13,A13+C13)</f>
        <v>26.84999999999988</v>
      </c>
      <c r="N13" s="29"/>
    </row>
    <row r="14" spans="1:14" ht="12.75">
      <c r="A14" s="10">
        <v>39165</v>
      </c>
      <c r="B14" s="11">
        <v>0.6978240740740741</v>
      </c>
      <c r="C14" s="11">
        <v>0.7021527777777777</v>
      </c>
      <c r="D14" s="12" t="s">
        <v>78</v>
      </c>
      <c r="E14" s="13">
        <v>14103.2</v>
      </c>
      <c r="F14" s="12">
        <v>542</v>
      </c>
      <c r="G14" s="12">
        <v>13927</v>
      </c>
      <c r="J14" s="5">
        <f t="shared" si="1"/>
        <v>6.233333333333242</v>
      </c>
      <c r="K14" s="34">
        <f t="shared" si="0"/>
        <v>14469</v>
      </c>
      <c r="L14" s="5">
        <f t="shared" si="2"/>
        <v>309.49732620321305</v>
      </c>
      <c r="M14" s="5">
        <f>getconnecttime($A$8:J14,D14,A14+C14)</f>
        <v>6.233333333333242</v>
      </c>
      <c r="N14" s="29"/>
    </row>
    <row r="15" spans="1:14" ht="12.75">
      <c r="A15" s="10">
        <v>39165</v>
      </c>
      <c r="B15" s="11">
        <v>0.758425925925926</v>
      </c>
      <c r="C15" s="11">
        <v>0.7594675925925927</v>
      </c>
      <c r="D15" s="12" t="s">
        <v>78</v>
      </c>
      <c r="E15" s="13">
        <v>14103.2</v>
      </c>
      <c r="F15" s="12"/>
      <c r="G15" s="12">
        <v>2465</v>
      </c>
      <c r="J15" s="5">
        <f t="shared" si="1"/>
        <v>1.5000000000000746</v>
      </c>
      <c r="K15" s="34">
        <f aca="true" t="shared" si="3" ref="K15:K27">F15+G15</f>
        <v>2465</v>
      </c>
      <c r="L15" s="5">
        <f t="shared" si="2"/>
        <v>219.11111111110023</v>
      </c>
      <c r="M15" s="5">
        <f>getconnecttime($A$8:J15,D15,A15+C15)</f>
        <v>7.7333333333333165</v>
      </c>
      <c r="N15" s="29"/>
    </row>
    <row r="16" spans="1:14" ht="12.75">
      <c r="A16" s="10">
        <v>39166</v>
      </c>
      <c r="B16" s="11">
        <v>0.2126273148148148</v>
      </c>
      <c r="C16" s="11">
        <v>0.21407407407407408</v>
      </c>
      <c r="D16" s="12" t="s">
        <v>126</v>
      </c>
      <c r="E16" s="13">
        <v>3953.5</v>
      </c>
      <c r="F16" s="12"/>
      <c r="G16" s="12"/>
      <c r="J16" s="5">
        <f t="shared" si="1"/>
        <v>2.0833333333333526</v>
      </c>
      <c r="K16" s="34">
        <f t="shared" si="3"/>
        <v>0</v>
      </c>
      <c r="L16" s="5">
        <f t="shared" si="2"/>
        <v>0</v>
      </c>
      <c r="M16" s="5">
        <f>getconnecttime($A$8:J16,D16,A16+C16)</f>
        <v>2.0833333333333526</v>
      </c>
      <c r="N16" s="29" t="s">
        <v>332</v>
      </c>
    </row>
    <row r="17" spans="1:14" ht="12.75">
      <c r="A17" s="10">
        <v>39166</v>
      </c>
      <c r="B17" s="11">
        <v>0.5447106481481482</v>
      </c>
      <c r="C17" s="11">
        <v>0.5490277777777778</v>
      </c>
      <c r="D17" s="12" t="s">
        <v>78</v>
      </c>
      <c r="E17" s="13">
        <v>14103.2</v>
      </c>
      <c r="F17" s="12">
        <v>130</v>
      </c>
      <c r="G17" s="12">
        <v>13614</v>
      </c>
      <c r="J17" s="5">
        <f t="shared" si="1"/>
        <v>6.216666666666626</v>
      </c>
      <c r="K17" s="34">
        <f t="shared" si="3"/>
        <v>13744</v>
      </c>
      <c r="L17" s="5">
        <f t="shared" si="2"/>
        <v>294.7774798927633</v>
      </c>
      <c r="M17" s="5">
        <f>getconnecttime($A$8:J17,D17,A17+C17)</f>
        <v>6.216666666666626</v>
      </c>
      <c r="N17" s="29"/>
    </row>
    <row r="18" spans="1:14" ht="12.75">
      <c r="A18" s="10">
        <v>39166</v>
      </c>
      <c r="B18" s="11">
        <v>0.634212962962963</v>
      </c>
      <c r="C18" s="11">
        <v>0.6354976851851851</v>
      </c>
      <c r="D18" s="12" t="s">
        <v>124</v>
      </c>
      <c r="E18" s="13">
        <v>14105</v>
      </c>
      <c r="F18" s="12">
        <v>182</v>
      </c>
      <c r="G18" s="12">
        <v>1734</v>
      </c>
      <c r="J18" s="5">
        <f t="shared" si="1"/>
        <v>1.8499999999998096</v>
      </c>
      <c r="K18" s="34">
        <f t="shared" si="3"/>
        <v>1916</v>
      </c>
      <c r="L18" s="5">
        <f t="shared" si="2"/>
        <v>138.0900900901043</v>
      </c>
      <c r="M18" s="5">
        <f>getconnecttime($A$8:J18,D18,A18+C18)</f>
        <v>1.8499999999998096</v>
      </c>
      <c r="N18" s="29"/>
    </row>
    <row r="19" spans="1:14" ht="25.5">
      <c r="A19" s="10">
        <v>39166</v>
      </c>
      <c r="B19" s="11">
        <v>0.8705092592592593</v>
      </c>
      <c r="C19" s="11">
        <v>0.8736342592592593</v>
      </c>
      <c r="D19" s="12" t="s">
        <v>126</v>
      </c>
      <c r="E19" s="13">
        <v>10141</v>
      </c>
      <c r="F19" s="12"/>
      <c r="G19" s="12">
        <v>1000</v>
      </c>
      <c r="J19" s="5">
        <f t="shared" si="1"/>
        <v>4.500000000000064</v>
      </c>
      <c r="K19" s="34">
        <f t="shared" si="3"/>
        <v>1000</v>
      </c>
      <c r="L19" s="5">
        <f t="shared" si="2"/>
        <v>29.62962962962921</v>
      </c>
      <c r="M19" s="5">
        <f>getconnecttime($A$8:J19,D19,A19+C19)</f>
        <v>6.5833333333334165</v>
      </c>
      <c r="N19" s="29" t="s">
        <v>333</v>
      </c>
    </row>
    <row r="20" spans="1:14" ht="12.75">
      <c r="A20" s="10">
        <v>39166</v>
      </c>
      <c r="B20" s="11">
        <v>0.8744560185185185</v>
      </c>
      <c r="C20" s="11">
        <v>0.8799189814814815</v>
      </c>
      <c r="D20" s="12" t="s">
        <v>126</v>
      </c>
      <c r="E20" s="13">
        <v>10141</v>
      </c>
      <c r="F20" s="12"/>
      <c r="G20" s="12">
        <v>13076</v>
      </c>
      <c r="J20" s="5">
        <f t="shared" si="1"/>
        <v>7.866666666666724</v>
      </c>
      <c r="K20" s="34">
        <f t="shared" si="3"/>
        <v>13076</v>
      </c>
      <c r="L20" s="5">
        <f t="shared" si="2"/>
        <v>221.6271186440662</v>
      </c>
      <c r="M20" s="5">
        <f>getconnecttime($A$8:J20,D20,A20+C20)</f>
        <v>14.450000000000141</v>
      </c>
      <c r="N20" s="29"/>
    </row>
    <row r="21" spans="1:14" ht="12.75">
      <c r="A21" s="10">
        <v>39167</v>
      </c>
      <c r="B21" s="11">
        <v>0.3317476851851852</v>
      </c>
      <c r="C21" s="11">
        <v>0.33239583333333333</v>
      </c>
      <c r="D21" s="12" t="s">
        <v>124</v>
      </c>
      <c r="E21" s="13">
        <v>10147.5</v>
      </c>
      <c r="F21" s="12"/>
      <c r="G21" s="12"/>
      <c r="J21" s="5">
        <f t="shared" si="1"/>
        <v>0.9333333333332927</v>
      </c>
      <c r="K21" s="34">
        <f t="shared" si="3"/>
        <v>0</v>
      </c>
      <c r="L21" s="5">
        <f t="shared" si="2"/>
        <v>0</v>
      </c>
      <c r="M21" s="5">
        <f>getconnecttime($A$8:J21,D21,A21+C21)</f>
        <v>0.9333333333332927</v>
      </c>
      <c r="N21" s="29" t="s">
        <v>335</v>
      </c>
    </row>
    <row r="22" spans="1:14" ht="12.75">
      <c r="A22" s="10">
        <v>39167</v>
      </c>
      <c r="B22" s="11">
        <v>0.3335416666666667</v>
      </c>
      <c r="C22" s="11">
        <v>0.3384259259259259</v>
      </c>
      <c r="D22" s="12" t="s">
        <v>124</v>
      </c>
      <c r="E22" s="13">
        <v>10147.5</v>
      </c>
      <c r="F22" s="12">
        <v>131</v>
      </c>
      <c r="G22" s="12">
        <v>3266</v>
      </c>
      <c r="J22" s="5">
        <f t="shared" si="1"/>
        <v>7.033333333333287</v>
      </c>
      <c r="K22" s="34">
        <f t="shared" si="3"/>
        <v>3397</v>
      </c>
      <c r="L22" s="5">
        <f t="shared" si="2"/>
        <v>64.39810426540326</v>
      </c>
      <c r="M22" s="5">
        <f>getconnecttime($A$8:J22,D22,A22+C22)</f>
        <v>7.96666666666658</v>
      </c>
      <c r="N22" s="29" t="s">
        <v>334</v>
      </c>
    </row>
    <row r="23" spans="1:14" ht="12.75">
      <c r="A23" s="10">
        <v>39167</v>
      </c>
      <c r="B23" s="11">
        <v>0.3396180555555555</v>
      </c>
      <c r="C23" s="11">
        <v>0.3420601851851852</v>
      </c>
      <c r="D23" s="12" t="s">
        <v>124</v>
      </c>
      <c r="E23" s="13">
        <v>10147.5</v>
      </c>
      <c r="F23" s="12"/>
      <c r="G23" s="12">
        <f>3802-G22</f>
        <v>536</v>
      </c>
      <c r="J23" s="5">
        <f t="shared" si="1"/>
        <v>3.5166666666667634</v>
      </c>
      <c r="K23" s="34">
        <f t="shared" si="3"/>
        <v>536</v>
      </c>
      <c r="L23" s="5">
        <f t="shared" si="2"/>
        <v>20.322274881516027</v>
      </c>
      <c r="M23" s="5">
        <f>getconnecttime($A$8:J23,D23,A23+C23)</f>
        <v>11.483333333333343</v>
      </c>
      <c r="N23" s="29" t="s">
        <v>334</v>
      </c>
    </row>
    <row r="24" spans="1:14" ht="12.75">
      <c r="A24" s="10">
        <v>39167</v>
      </c>
      <c r="B24" s="11">
        <v>0.5356134259259259</v>
      </c>
      <c r="C24" s="11">
        <v>0.5426736111111111</v>
      </c>
      <c r="D24" s="12" t="s">
        <v>78</v>
      </c>
      <c r="E24" s="13">
        <v>14103.2</v>
      </c>
      <c r="F24" s="12"/>
      <c r="G24" s="12">
        <f>1941+13912</f>
        <v>15853</v>
      </c>
      <c r="J24" s="5">
        <f t="shared" si="1"/>
        <v>10.166666666666764</v>
      </c>
      <c r="K24" s="34">
        <f t="shared" si="3"/>
        <v>15853</v>
      </c>
      <c r="L24" s="5">
        <f t="shared" si="2"/>
        <v>207.9081967213095</v>
      </c>
      <c r="M24" s="5">
        <f>getconnecttime($A$8:J24,D24,A24+C24)</f>
        <v>10.166666666666764</v>
      </c>
      <c r="N24" s="29"/>
    </row>
    <row r="25" spans="1:14" ht="12.75">
      <c r="A25" s="10">
        <v>39167</v>
      </c>
      <c r="B25" s="11">
        <v>0.7106134259259259</v>
      </c>
      <c r="C25" s="11">
        <v>0.711099537037037</v>
      </c>
      <c r="D25" s="12" t="s">
        <v>78</v>
      </c>
      <c r="E25" s="13">
        <v>14103.2</v>
      </c>
      <c r="F25" s="12"/>
      <c r="G25" s="12"/>
      <c r="J25" s="5">
        <f t="shared" si="1"/>
        <v>0.6999999999999496</v>
      </c>
      <c r="K25" s="34">
        <f t="shared" si="3"/>
        <v>0</v>
      </c>
      <c r="L25" s="5">
        <f t="shared" si="2"/>
        <v>0</v>
      </c>
      <c r="M25" s="5">
        <f>getconnecttime($A$8:J25,D25,A25+C25)</f>
        <v>10.866666666666713</v>
      </c>
      <c r="N25" s="29" t="s">
        <v>336</v>
      </c>
    </row>
    <row r="26" spans="1:14" ht="12.75">
      <c r="A26" s="10">
        <v>39167</v>
      </c>
      <c r="B26" s="11">
        <v>0.9402199074074074</v>
      </c>
      <c r="C26" s="11">
        <v>0.9409722222222222</v>
      </c>
      <c r="D26" s="12" t="s">
        <v>126</v>
      </c>
      <c r="E26" s="13">
        <v>7043.9</v>
      </c>
      <c r="F26" s="12"/>
      <c r="G26" s="12"/>
      <c r="J26" s="5">
        <f t="shared" si="1"/>
        <v>1.083333333333396</v>
      </c>
      <c r="K26" s="34">
        <f t="shared" si="3"/>
        <v>0</v>
      </c>
      <c r="L26" s="5">
        <f t="shared" si="2"/>
        <v>0</v>
      </c>
      <c r="M26" s="5">
        <f>getconnecttime($A$8:J26,D26,A26+C26)</f>
        <v>1.083333333333396</v>
      </c>
      <c r="N26" s="29" t="s">
        <v>336</v>
      </c>
    </row>
    <row r="27" spans="1:14" ht="12.75">
      <c r="A27" s="10">
        <v>39167</v>
      </c>
      <c r="B27" s="11">
        <v>0.9426967592592592</v>
      </c>
      <c r="C27" s="11">
        <v>0.9434606481481481</v>
      </c>
      <c r="D27" s="12" t="s">
        <v>126</v>
      </c>
      <c r="E27" s="13">
        <v>7043.9</v>
      </c>
      <c r="F27" s="12">
        <v>195</v>
      </c>
      <c r="G27" s="12"/>
      <c r="J27" s="5">
        <f t="shared" si="1"/>
        <v>1.100000000000012</v>
      </c>
      <c r="K27" s="34">
        <f t="shared" si="3"/>
        <v>195</v>
      </c>
      <c r="L27" s="5">
        <f t="shared" si="2"/>
        <v>23.636363636363377</v>
      </c>
      <c r="M27" s="5">
        <f>getconnecttime($A$8:J27,D27,A27+C27)</f>
        <v>2.183333333333408</v>
      </c>
      <c r="N27" s="29"/>
    </row>
    <row r="28" spans="1:14" ht="12.75">
      <c r="A28" s="10">
        <v>39168</v>
      </c>
      <c r="B28" s="11">
        <v>0.3017361111111111</v>
      </c>
      <c r="C28" s="11">
        <v>0.3077662037037037</v>
      </c>
      <c r="D28" s="12" t="s">
        <v>78</v>
      </c>
      <c r="E28" s="13">
        <v>14103.2</v>
      </c>
      <c r="F28" s="12">
        <v>130</v>
      </c>
      <c r="G28" s="12">
        <v>35588</v>
      </c>
      <c r="J28" s="5">
        <f t="shared" si="1"/>
        <v>8.683333333333385</v>
      </c>
      <c r="K28" s="34">
        <f aca="true" t="shared" si="4" ref="K28:K58">F28+G28</f>
        <v>35718</v>
      </c>
      <c r="L28" s="5">
        <f t="shared" si="2"/>
        <v>548.4529750479813</v>
      </c>
      <c r="M28" s="5">
        <f>getconnecttime($A$8:J28,D28,A28+C28)</f>
        <v>8.683333333333385</v>
      </c>
      <c r="N28" s="29"/>
    </row>
    <row r="29" spans="1:14" ht="12.75">
      <c r="A29" s="10">
        <v>39168</v>
      </c>
      <c r="B29" s="11">
        <v>0.31126157407407407</v>
      </c>
      <c r="C29" s="11">
        <v>0.3145601851851852</v>
      </c>
      <c r="D29" s="12" t="s">
        <v>78</v>
      </c>
      <c r="E29" s="13">
        <v>14103.2</v>
      </c>
      <c r="F29" s="12">
        <v>162</v>
      </c>
      <c r="G29" s="12">
        <v>1393</v>
      </c>
      <c r="J29" s="5">
        <f t="shared" si="1"/>
        <v>4.750000000000023</v>
      </c>
      <c r="K29" s="34">
        <f t="shared" si="4"/>
        <v>1555</v>
      </c>
      <c r="L29" s="5">
        <f t="shared" si="2"/>
        <v>43.64912280701733</v>
      </c>
      <c r="M29" s="5">
        <f>getconnecttime($A$8:J29,D29,A29+C29)</f>
        <v>13.433333333333408</v>
      </c>
      <c r="N29" s="29"/>
    </row>
    <row r="30" spans="1:14" ht="12.75">
      <c r="A30" s="10">
        <v>39169</v>
      </c>
      <c r="B30" s="11">
        <v>0.5150231481481481</v>
      </c>
      <c r="C30" s="11">
        <v>0.5278356481481482</v>
      </c>
      <c r="D30" s="12" t="s">
        <v>124</v>
      </c>
      <c r="E30" s="13">
        <v>14105</v>
      </c>
      <c r="F30" s="12">
        <v>131</v>
      </c>
      <c r="G30" s="12">
        <v>10799</v>
      </c>
      <c r="J30" s="5">
        <f t="shared" si="1"/>
        <v>18.450000000000166</v>
      </c>
      <c r="K30" s="34">
        <f t="shared" si="4"/>
        <v>10930</v>
      </c>
      <c r="L30" s="5">
        <f t="shared" si="2"/>
        <v>78.98825654923145</v>
      </c>
      <c r="M30" s="5">
        <f>getconnecttime($A$8:J30,D30,A30+C30)</f>
        <v>18.450000000000166</v>
      </c>
      <c r="N30" s="29"/>
    </row>
    <row r="31" spans="1:14" ht="12.75">
      <c r="A31" s="10">
        <v>39169</v>
      </c>
      <c r="B31" s="11">
        <v>0.7111342592592593</v>
      </c>
      <c r="C31" s="11">
        <v>0.7126736111111112</v>
      </c>
      <c r="D31" s="12" t="s">
        <v>78</v>
      </c>
      <c r="E31" s="13">
        <v>14103.2</v>
      </c>
      <c r="F31" s="12"/>
      <c r="G31" s="12">
        <v>1822</v>
      </c>
      <c r="J31" s="5">
        <f t="shared" si="1"/>
        <v>2.21666666666664</v>
      </c>
      <c r="K31" s="34">
        <f t="shared" si="4"/>
        <v>1822</v>
      </c>
      <c r="L31" s="5">
        <f t="shared" si="2"/>
        <v>109.59398496240733</v>
      </c>
      <c r="M31" s="5">
        <f>getconnecttime($A$8:J31,D31,A31+C31)</f>
        <v>2.21666666666664</v>
      </c>
      <c r="N31" s="29"/>
    </row>
    <row r="32" spans="1:14" ht="12.75">
      <c r="A32" s="10">
        <v>39169</v>
      </c>
      <c r="B32" s="11">
        <v>0.7199768518518518</v>
      </c>
      <c r="C32" s="11">
        <v>0.7212037037037037</v>
      </c>
      <c r="D32" s="12" t="s">
        <v>126</v>
      </c>
      <c r="E32" s="13">
        <v>10141</v>
      </c>
      <c r="F32" s="12">
        <v>511</v>
      </c>
      <c r="G32" s="12"/>
      <c r="J32" s="5">
        <f t="shared" si="1"/>
        <v>1.7666666666667297</v>
      </c>
      <c r="K32" s="34">
        <f t="shared" si="4"/>
        <v>511</v>
      </c>
      <c r="L32" s="5">
        <f t="shared" si="2"/>
        <v>38.56603773584768</v>
      </c>
      <c r="M32" s="5">
        <f>getconnecttime($A$8:J32,D32,A32+C32)</f>
        <v>1.7666666666667297</v>
      </c>
      <c r="N32" s="29"/>
    </row>
    <row r="33" spans="1:14" ht="12.75">
      <c r="A33" s="10">
        <v>39169</v>
      </c>
      <c r="B33" s="11">
        <v>0.8460185185185186</v>
      </c>
      <c r="C33" s="11">
        <v>0.8474189814814815</v>
      </c>
      <c r="D33" s="12" t="s">
        <v>78</v>
      </c>
      <c r="E33" s="13">
        <v>10142.7</v>
      </c>
      <c r="F33" s="12"/>
      <c r="G33" s="12"/>
      <c r="J33" s="5">
        <f t="shared" si="1"/>
        <v>2.016666666666609</v>
      </c>
      <c r="K33" s="34">
        <f t="shared" si="4"/>
        <v>0</v>
      </c>
      <c r="L33" s="5">
        <f t="shared" si="2"/>
        <v>0</v>
      </c>
      <c r="M33" s="5">
        <f>getconnecttime($A$8:J33,D33,A33+C33)</f>
        <v>4.233333333333249</v>
      </c>
      <c r="N33" s="29" t="s">
        <v>336</v>
      </c>
    </row>
    <row r="34" spans="1:14" ht="12.75">
      <c r="A34" s="10">
        <v>39170</v>
      </c>
      <c r="B34" s="11">
        <v>0.27120370370370367</v>
      </c>
      <c r="C34" s="11">
        <v>0.2782175925925926</v>
      </c>
      <c r="D34" s="12" t="s">
        <v>124</v>
      </c>
      <c r="E34" s="13">
        <v>10147.5</v>
      </c>
      <c r="F34" s="12">
        <v>131</v>
      </c>
      <c r="G34" s="12">
        <f>5129-1822</f>
        <v>3307</v>
      </c>
      <c r="J34" s="5">
        <f t="shared" si="1"/>
        <v>10.10000000000006</v>
      </c>
      <c r="K34" s="34">
        <f t="shared" si="4"/>
        <v>3438</v>
      </c>
      <c r="L34" s="5">
        <f t="shared" si="2"/>
        <v>45.38613861386112</v>
      </c>
      <c r="M34" s="5">
        <f>getconnecttime($A$8:J34,D34,A34+C34)</f>
        <v>10.10000000000006</v>
      </c>
      <c r="N34" s="29" t="s">
        <v>337</v>
      </c>
    </row>
    <row r="35" spans="1:14" ht="12.75">
      <c r="A35" s="10">
        <v>39170</v>
      </c>
      <c r="B35" s="11">
        <v>0.27935185185185185</v>
      </c>
      <c r="C35" s="11">
        <v>0.2824305555555556</v>
      </c>
      <c r="D35" s="12" t="s">
        <v>78</v>
      </c>
      <c r="E35" s="13">
        <v>14103.2</v>
      </c>
      <c r="F35" s="12"/>
      <c r="G35" s="12">
        <v>12440</v>
      </c>
      <c r="J35" s="5">
        <f t="shared" si="1"/>
        <v>4.43333333333336</v>
      </c>
      <c r="K35" s="34">
        <f t="shared" si="4"/>
        <v>12440</v>
      </c>
      <c r="L35" s="5">
        <f t="shared" si="2"/>
        <v>374.1353383458624</v>
      </c>
      <c r="M35" s="5">
        <f>getconnecttime($A$8:J35,D35,A35+C35)</f>
        <v>4.43333333333336</v>
      </c>
      <c r="N35" s="29"/>
    </row>
    <row r="36" spans="1:14" ht="12.75">
      <c r="A36" s="10">
        <v>39170</v>
      </c>
      <c r="B36" s="11">
        <v>0.3794097222222222</v>
      </c>
      <c r="C36" s="11">
        <v>0.3806712962962963</v>
      </c>
      <c r="D36" s="12" t="s">
        <v>126</v>
      </c>
      <c r="E36" s="13">
        <v>10141</v>
      </c>
      <c r="F36" s="12">
        <v>324</v>
      </c>
      <c r="G36" s="12"/>
      <c r="J36" s="5">
        <f t="shared" si="1"/>
        <v>1.8166666666667375</v>
      </c>
      <c r="K36" s="34">
        <f t="shared" si="4"/>
        <v>324</v>
      </c>
      <c r="L36" s="5">
        <f t="shared" si="2"/>
        <v>23.77981651376054</v>
      </c>
      <c r="M36" s="5">
        <f>getconnecttime($A$8:J36,D36,A36+C36)</f>
        <v>1.8166666666667375</v>
      </c>
      <c r="N36" s="29"/>
    </row>
    <row r="37" spans="1:14" ht="12.75">
      <c r="A37" s="10">
        <v>39179</v>
      </c>
      <c r="B37" s="11">
        <v>0.2916435185185185</v>
      </c>
      <c r="C37" s="11">
        <v>0.29575231481481484</v>
      </c>
      <c r="D37" s="12" t="s">
        <v>78</v>
      </c>
      <c r="E37" s="13">
        <v>14103.2</v>
      </c>
      <c r="F37" s="12"/>
      <c r="G37" s="12">
        <v>39132</v>
      </c>
      <c r="J37" s="5">
        <f t="shared" si="1"/>
        <v>5.916666666666739</v>
      </c>
      <c r="K37" s="34">
        <f t="shared" si="4"/>
        <v>39132</v>
      </c>
      <c r="L37" s="5">
        <f t="shared" si="2"/>
        <v>881.8478873239329</v>
      </c>
      <c r="M37" s="5">
        <f>getconnecttime($A$8:J37,D37,A37+C37)</f>
        <v>5.916666666666739</v>
      </c>
      <c r="N37" s="29"/>
    </row>
    <row r="38" spans="1:14" ht="12.75">
      <c r="A38" s="10">
        <v>39192</v>
      </c>
      <c r="B38" s="11">
        <v>0.6937847222222223</v>
      </c>
      <c r="C38" s="11">
        <v>0.6951157407407407</v>
      </c>
      <c r="D38" s="12" t="s">
        <v>78</v>
      </c>
      <c r="E38" s="13">
        <v>14103.2</v>
      </c>
      <c r="F38" s="12">
        <v>226</v>
      </c>
      <c r="G38" s="12"/>
      <c r="J38" s="5">
        <f t="shared" si="1"/>
        <v>1.9166666666664334</v>
      </c>
      <c r="K38" s="34">
        <f t="shared" si="4"/>
        <v>226</v>
      </c>
      <c r="L38" s="5">
        <f t="shared" si="2"/>
        <v>15.721739130436697</v>
      </c>
      <c r="M38" s="5">
        <f>getconnecttime($A$8:J38,D38,A38+C38)</f>
        <v>1.9166666666664334</v>
      </c>
      <c r="N38" s="29"/>
    </row>
    <row r="39" spans="1:14" ht="12.75">
      <c r="A39" s="10">
        <v>39206</v>
      </c>
      <c r="B39" s="11">
        <v>0.7628472222222222</v>
      </c>
      <c r="C39" s="11">
        <v>0.7791666666666667</v>
      </c>
      <c r="D39" s="12" t="s">
        <v>78</v>
      </c>
      <c r="E39" s="13">
        <v>14103.2</v>
      </c>
      <c r="F39" s="12"/>
      <c r="G39" s="12"/>
      <c r="J39" s="5">
        <f t="shared" si="1"/>
        <v>23.499999999999996</v>
      </c>
      <c r="K39" s="34">
        <f t="shared" si="4"/>
        <v>0</v>
      </c>
      <c r="L39" s="5">
        <f t="shared" si="2"/>
        <v>0</v>
      </c>
      <c r="M39" s="5">
        <f>getconnecttime($A$8:J39,D39,A39+C39)</f>
        <v>23.499999999999996</v>
      </c>
      <c r="N39" s="29" t="s">
        <v>336</v>
      </c>
    </row>
    <row r="40" spans="1:14" ht="12.75">
      <c r="A40" s="10">
        <v>39208</v>
      </c>
      <c r="B40" s="11">
        <v>0.719224537037037</v>
      </c>
      <c r="C40" s="11">
        <v>0.7214699074074074</v>
      </c>
      <c r="D40" s="12" t="s">
        <v>126</v>
      </c>
      <c r="E40" s="13">
        <v>14106.7</v>
      </c>
      <c r="F40" s="12">
        <v>1829</v>
      </c>
      <c r="G40" s="12"/>
      <c r="J40" s="5">
        <f t="shared" si="1"/>
        <v>3.2333333333332526</v>
      </c>
      <c r="K40" s="34">
        <f t="shared" si="4"/>
        <v>1829</v>
      </c>
      <c r="L40" s="5">
        <f t="shared" si="2"/>
        <v>75.42268041237301</v>
      </c>
      <c r="M40" s="5">
        <f>getconnecttime($A$8:J40,D40,A40+C40)</f>
        <v>3.2333333333332526</v>
      </c>
      <c r="N40" s="29"/>
    </row>
    <row r="41" spans="1:14" ht="12.75">
      <c r="A41" s="10">
        <v>39209</v>
      </c>
      <c r="B41" s="11">
        <v>0.6385416666666667</v>
      </c>
      <c r="C41" s="11">
        <v>0.6421643518518518</v>
      </c>
      <c r="D41" s="12" t="s">
        <v>124</v>
      </c>
      <c r="E41" s="13">
        <v>14105</v>
      </c>
      <c r="F41" s="12">
        <v>387</v>
      </c>
      <c r="G41" s="12">
        <v>836</v>
      </c>
      <c r="J41" s="5">
        <f t="shared" si="1"/>
        <v>5.2166666666666295</v>
      </c>
      <c r="K41" s="34">
        <f t="shared" si="4"/>
        <v>1223</v>
      </c>
      <c r="L41" s="5">
        <f t="shared" si="2"/>
        <v>31.258785942492235</v>
      </c>
      <c r="M41" s="5">
        <f>getconnecttime($A$8:J41,D41,A41+C41)</f>
        <v>5.2166666666666295</v>
      </c>
      <c r="N41" s="29"/>
    </row>
    <row r="42" spans="1:14" ht="12.75">
      <c r="A42" s="10">
        <v>39209</v>
      </c>
      <c r="B42" s="11">
        <v>0.720949074074074</v>
      </c>
      <c r="C42" s="11">
        <v>0.731875</v>
      </c>
      <c r="D42" s="12" t="s">
        <v>126</v>
      </c>
      <c r="E42" s="13">
        <v>14106.7</v>
      </c>
      <c r="F42" s="12"/>
      <c r="G42" s="12">
        <v>5316</v>
      </c>
      <c r="J42" s="5">
        <f t="shared" si="1"/>
        <v>15.733333333333448</v>
      </c>
      <c r="K42" s="34">
        <f t="shared" si="4"/>
        <v>5316</v>
      </c>
      <c r="L42" s="5">
        <f t="shared" si="2"/>
        <v>45.05084745762679</v>
      </c>
      <c r="M42" s="5">
        <f>getconnecttime($A$8:J42,D42,A42+C42)</f>
        <v>15.733333333333448</v>
      </c>
      <c r="N42" s="29" t="s">
        <v>338</v>
      </c>
    </row>
    <row r="43" spans="1:14" ht="12.75">
      <c r="A43" s="10">
        <v>39209</v>
      </c>
      <c r="B43" s="11">
        <v>0.7548379629629629</v>
      </c>
      <c r="C43" s="11">
        <v>0.7638310185185185</v>
      </c>
      <c r="D43" s="12" t="s">
        <v>124</v>
      </c>
      <c r="E43" s="13">
        <v>14105</v>
      </c>
      <c r="F43" s="12"/>
      <c r="G43" s="12">
        <v>1437</v>
      </c>
      <c r="J43" s="5">
        <f t="shared" si="1"/>
        <v>12.950000000000106</v>
      </c>
      <c r="K43" s="34">
        <f t="shared" si="4"/>
        <v>1437</v>
      </c>
      <c r="L43" s="5">
        <f t="shared" si="2"/>
        <v>14.795366795366675</v>
      </c>
      <c r="M43" s="5">
        <f>getconnecttime($A$8:J43,D43,A43+C43)</f>
        <v>18.166666666666735</v>
      </c>
      <c r="N43" s="29"/>
    </row>
    <row r="44" spans="1:14" ht="12.75">
      <c r="A44" s="10">
        <v>39209</v>
      </c>
      <c r="B44" s="11">
        <v>0.8585416666666666</v>
      </c>
      <c r="C44" s="11">
        <v>0.8636805555555555</v>
      </c>
      <c r="D44" s="12" t="s">
        <v>126</v>
      </c>
      <c r="E44" s="13">
        <v>14106.7</v>
      </c>
      <c r="F44" s="12"/>
      <c r="G44" s="12">
        <f>2228</f>
        <v>2228</v>
      </c>
      <c r="J44" s="5">
        <f t="shared" si="1"/>
        <v>7.399999999999878</v>
      </c>
      <c r="K44" s="34">
        <f t="shared" si="4"/>
        <v>2228</v>
      </c>
      <c r="L44" s="5">
        <f t="shared" si="2"/>
        <v>40.1441441441448</v>
      </c>
      <c r="M44" s="5">
        <f>getconnecttime($A$8:J44,D44,A44+C44)</f>
        <v>23.133333333333326</v>
      </c>
      <c r="N44" s="29"/>
    </row>
    <row r="45" spans="1:14" ht="12.75">
      <c r="A45" s="10">
        <v>39210</v>
      </c>
      <c r="B45" s="11">
        <v>0.7180208333333334</v>
      </c>
      <c r="C45" s="11">
        <v>0.7200347222222222</v>
      </c>
      <c r="D45" s="12" t="s">
        <v>126</v>
      </c>
      <c r="E45" s="13">
        <v>14106.7</v>
      </c>
      <c r="F45" s="12"/>
      <c r="G45" s="12"/>
      <c r="J45" s="5">
        <f t="shared" si="1"/>
        <v>2.899999999999814</v>
      </c>
      <c r="K45" s="34">
        <f t="shared" si="4"/>
        <v>0</v>
      </c>
      <c r="L45" s="5">
        <f t="shared" si="2"/>
        <v>0</v>
      </c>
      <c r="M45" s="5">
        <f>getconnecttime($A$8:J45,D45,A45+C45)</f>
        <v>2.899999999999814</v>
      </c>
      <c r="N45" s="29" t="s">
        <v>332</v>
      </c>
    </row>
    <row r="46" spans="1:14" ht="12.75">
      <c r="A46" s="10">
        <v>39210</v>
      </c>
      <c r="B46" s="11">
        <v>0.720625</v>
      </c>
      <c r="C46" s="11">
        <v>0.7482060185185185</v>
      </c>
      <c r="D46" s="12" t="s">
        <v>78</v>
      </c>
      <c r="E46" s="13">
        <v>14103.2</v>
      </c>
      <c r="F46" s="12">
        <v>1836</v>
      </c>
      <c r="G46" s="12">
        <f>2013+48409</f>
        <v>50422</v>
      </c>
      <c r="J46" s="5">
        <f t="shared" si="1"/>
        <v>39.71666666666675</v>
      </c>
      <c r="K46" s="34">
        <f t="shared" si="4"/>
        <v>52258</v>
      </c>
      <c r="L46" s="5">
        <f t="shared" si="2"/>
        <v>175.43600503566898</v>
      </c>
      <c r="M46" s="5">
        <f>getconnecttime($A$8:J46,D46,A46+C46)</f>
        <v>39.71666666666675</v>
      </c>
      <c r="N46" s="29"/>
    </row>
    <row r="47" spans="1:14" ht="12.75">
      <c r="A47" s="10">
        <v>39211</v>
      </c>
      <c r="B47" s="11">
        <v>0.2940625</v>
      </c>
      <c r="C47" s="11">
        <v>0.3081481481481481</v>
      </c>
      <c r="D47" s="12" t="s">
        <v>124</v>
      </c>
      <c r="E47" s="13">
        <v>10147.5</v>
      </c>
      <c r="F47" s="12">
        <v>145</v>
      </c>
      <c r="G47" s="12">
        <f>30997-11114</f>
        <v>19883</v>
      </c>
      <c r="J47" s="5">
        <f t="shared" si="1"/>
        <v>20.28333333333328</v>
      </c>
      <c r="K47" s="34">
        <f t="shared" si="4"/>
        <v>20028</v>
      </c>
      <c r="L47" s="5">
        <f t="shared" si="2"/>
        <v>131.65488907148762</v>
      </c>
      <c r="M47" s="5">
        <f>getconnecttime($A$8:J47,D47,A47+C47)</f>
        <v>20.28333333333328</v>
      </c>
      <c r="N47" s="29" t="s">
        <v>338</v>
      </c>
    </row>
    <row r="48" spans="1:14" ht="12.75">
      <c r="A48" s="10">
        <v>39218</v>
      </c>
      <c r="B48" s="11">
        <v>0.8439699074074074</v>
      </c>
      <c r="C48" s="11">
        <v>0.8738657407407407</v>
      </c>
      <c r="D48" s="12" t="s">
        <v>126</v>
      </c>
      <c r="E48" s="13">
        <v>14106.7</v>
      </c>
      <c r="F48" s="12">
        <v>392</v>
      </c>
      <c r="G48" s="12"/>
      <c r="J48" s="5">
        <f t="shared" si="1"/>
        <v>43.05000000000001</v>
      </c>
      <c r="K48" s="34">
        <f t="shared" si="4"/>
        <v>392</v>
      </c>
      <c r="L48" s="5">
        <f t="shared" si="2"/>
        <v>1.214092140921409</v>
      </c>
      <c r="M48" s="5">
        <f>getconnecttime($A$8:J48,D48,A48+C48)</f>
        <v>43.05000000000001</v>
      </c>
      <c r="N48" s="29"/>
    </row>
    <row r="49" spans="1:14" ht="12.75">
      <c r="A49" s="10">
        <v>39221</v>
      </c>
      <c r="B49" s="11">
        <v>0.8419212962962962</v>
      </c>
      <c r="C49" s="11">
        <v>0.8513194444444444</v>
      </c>
      <c r="D49" s="12" t="s">
        <v>124</v>
      </c>
      <c r="E49" s="13">
        <v>10147.5</v>
      </c>
      <c r="F49" s="12">
        <v>373</v>
      </c>
      <c r="G49" s="12">
        <v>309</v>
      </c>
      <c r="J49" s="5">
        <f t="shared" si="1"/>
        <v>13.533333333333424</v>
      </c>
      <c r="K49" s="34">
        <f t="shared" si="4"/>
        <v>682</v>
      </c>
      <c r="L49" s="5">
        <f t="shared" si="2"/>
        <v>6.7192118226600535</v>
      </c>
      <c r="M49" s="5">
        <f>getconnecttime($A$8:J49,D49,A49+C49)</f>
        <v>13.533333333333424</v>
      </c>
      <c r="N49" s="29"/>
    </row>
    <row r="50" spans="1:14" ht="12.75">
      <c r="A50" s="10">
        <v>39229</v>
      </c>
      <c r="B50" s="11">
        <v>0.9185763888888889</v>
      </c>
      <c r="C50" s="11">
        <v>0.9208912037037037</v>
      </c>
      <c r="D50" s="12" t="s">
        <v>194</v>
      </c>
      <c r="E50" s="13">
        <v>18106.5</v>
      </c>
      <c r="F50" s="12">
        <v>232</v>
      </c>
      <c r="G50" s="12"/>
      <c r="J50" s="5">
        <f t="shared" si="1"/>
        <v>3.333333333333268</v>
      </c>
      <c r="K50" s="34">
        <f t="shared" si="4"/>
        <v>232</v>
      </c>
      <c r="L50" s="5">
        <f t="shared" si="2"/>
        <v>9.28000000000018</v>
      </c>
      <c r="M50" s="5">
        <f>getconnecttime($A$8:J50,D50,A50+C50)</f>
        <v>3.333333333333268</v>
      </c>
      <c r="N50" s="29" t="s">
        <v>338</v>
      </c>
    </row>
    <row r="51" spans="1:14" ht="12.75">
      <c r="A51" s="10">
        <v>39229</v>
      </c>
      <c r="B51" s="11">
        <v>0.9232060185185186</v>
      </c>
      <c r="C51" s="11">
        <v>0.9344444444444444</v>
      </c>
      <c r="D51" s="12" t="s">
        <v>194</v>
      </c>
      <c r="E51" s="13">
        <v>18106.5</v>
      </c>
      <c r="F51" s="12">
        <v>1614</v>
      </c>
      <c r="G51" s="12">
        <v>292</v>
      </c>
      <c r="J51" s="5">
        <f t="shared" si="1"/>
        <v>16.1833333333332</v>
      </c>
      <c r="K51" s="34">
        <f t="shared" si="4"/>
        <v>1906</v>
      </c>
      <c r="L51" s="5">
        <f t="shared" si="2"/>
        <v>15.703398558187565</v>
      </c>
      <c r="M51" s="5">
        <f>getconnecttime($A$8:J51,D51,A51+C51)</f>
        <v>19.516666666666467</v>
      </c>
      <c r="N51" s="29"/>
    </row>
    <row r="52" spans="1:14" ht="12.75">
      <c r="A52" s="10">
        <v>39231</v>
      </c>
      <c r="B52" s="11">
        <v>0.906875</v>
      </c>
      <c r="C52" s="11">
        <v>0.9261805555555555</v>
      </c>
      <c r="D52" s="12" t="s">
        <v>194</v>
      </c>
      <c r="E52" s="13">
        <v>10138</v>
      </c>
      <c r="F52" s="12">
        <v>842</v>
      </c>
      <c r="G52" s="12">
        <f>16065-742</f>
        <v>15323</v>
      </c>
      <c r="J52" s="5">
        <f t="shared" si="1"/>
        <v>27.79999999999987</v>
      </c>
      <c r="K52" s="34">
        <f t="shared" si="4"/>
        <v>16165</v>
      </c>
      <c r="L52" s="5">
        <f t="shared" si="2"/>
        <v>77.52997601918501</v>
      </c>
      <c r="M52" s="5">
        <f>getconnecttime($A$8:J52,D52,A52+C52)</f>
        <v>27.79999999999987</v>
      </c>
      <c r="N52" s="29"/>
    </row>
    <row r="53" spans="1:14" ht="12.75">
      <c r="A53" s="10">
        <v>39232</v>
      </c>
      <c r="B53" s="11">
        <v>0.024085648148148148</v>
      </c>
      <c r="C53" s="11">
        <v>0.02596064814814815</v>
      </c>
      <c r="D53" s="12" t="s">
        <v>194</v>
      </c>
      <c r="E53" s="13">
        <v>7107</v>
      </c>
      <c r="F53" s="12">
        <v>128</v>
      </c>
      <c r="G53" s="12"/>
      <c r="J53" s="5">
        <f t="shared" si="1"/>
        <v>2.7000000000000024</v>
      </c>
      <c r="K53" s="34">
        <f t="shared" si="4"/>
        <v>128</v>
      </c>
      <c r="L53" s="5">
        <f t="shared" si="2"/>
        <v>6.320987654320982</v>
      </c>
      <c r="M53" s="5">
        <f>getconnecttime($A$8:J53,D53,A53+C53)</f>
        <v>2.7000000000000024</v>
      </c>
      <c r="N53" s="29"/>
    </row>
    <row r="54" spans="1:14" ht="12.75">
      <c r="A54" s="10">
        <v>39232</v>
      </c>
      <c r="B54" s="11">
        <v>0.982037037037037</v>
      </c>
      <c r="C54" s="11">
        <v>0.9852430555555555</v>
      </c>
      <c r="D54" s="12" t="s">
        <v>194</v>
      </c>
      <c r="E54" s="13">
        <v>10138</v>
      </c>
      <c r="F54" s="12">
        <v>130</v>
      </c>
      <c r="G54" s="12">
        <f>6006-2180</f>
        <v>3826</v>
      </c>
      <c r="J54" s="5">
        <f t="shared" si="1"/>
        <v>4.616666666666536</v>
      </c>
      <c r="K54" s="34">
        <f t="shared" si="4"/>
        <v>3956</v>
      </c>
      <c r="L54" s="5">
        <f t="shared" si="2"/>
        <v>114.25270758123068</v>
      </c>
      <c r="M54" s="5">
        <f>getconnecttime($A$8:J54,D54,A54+C54)</f>
        <v>7.3166666666665385</v>
      </c>
      <c r="N54" s="29" t="s">
        <v>339</v>
      </c>
    </row>
    <row r="55" spans="1:14" ht="12.75">
      <c r="A55" s="10">
        <v>39234</v>
      </c>
      <c r="B55" s="11">
        <v>0.9122453703703703</v>
      </c>
      <c r="C55" s="11">
        <v>0.9160300925925925</v>
      </c>
      <c r="D55" s="12" t="s">
        <v>144</v>
      </c>
      <c r="E55" s="13">
        <v>10148.2</v>
      </c>
      <c r="F55" s="12">
        <v>742</v>
      </c>
      <c r="G55" s="12"/>
      <c r="J55" s="5">
        <f t="shared" si="1"/>
        <v>5.449999999999893</v>
      </c>
      <c r="K55" s="34">
        <f t="shared" si="4"/>
        <v>742</v>
      </c>
      <c r="L55" s="5">
        <f t="shared" si="2"/>
        <v>18.152905198777113</v>
      </c>
      <c r="M55" s="5">
        <f>getconnecttime($A$8:J55,D55,A55+C55)</f>
        <v>5.449999999999893</v>
      </c>
      <c r="N55" s="29"/>
    </row>
    <row r="56" spans="1:14" ht="12.75">
      <c r="A56" s="10">
        <v>39235</v>
      </c>
      <c r="B56" s="11">
        <v>0.02460648148148148</v>
      </c>
      <c r="C56" s="11">
        <v>0.025451388888888888</v>
      </c>
      <c r="D56" s="12" t="s">
        <v>185</v>
      </c>
      <c r="E56" s="13">
        <v>10143.7</v>
      </c>
      <c r="F56" s="12"/>
      <c r="G56" s="12"/>
      <c r="J56" s="5">
        <f t="shared" si="1"/>
        <v>1.2166666666666686</v>
      </c>
      <c r="K56" s="34">
        <f t="shared" si="4"/>
        <v>0</v>
      </c>
      <c r="L56" s="5">
        <f t="shared" si="2"/>
        <v>0</v>
      </c>
      <c r="M56" s="5">
        <f>getconnecttime($A$8:J56,D56,A56+C56)</f>
        <v>1.2166666666666686</v>
      </c>
      <c r="N56" s="29" t="s">
        <v>332</v>
      </c>
    </row>
    <row r="57" spans="1:14" ht="12.75">
      <c r="A57" s="10">
        <v>39235</v>
      </c>
      <c r="B57" s="11">
        <v>0.026111111111111113</v>
      </c>
      <c r="C57" s="11">
        <v>0.027997685185185184</v>
      </c>
      <c r="D57" s="12" t="s">
        <v>200</v>
      </c>
      <c r="E57" s="13">
        <v>14066.9</v>
      </c>
      <c r="F57" s="12">
        <v>137</v>
      </c>
      <c r="G57" s="12"/>
      <c r="J57" s="5">
        <f t="shared" si="1"/>
        <v>2.7166666666666632</v>
      </c>
      <c r="K57" s="34">
        <f t="shared" si="4"/>
        <v>137</v>
      </c>
      <c r="L57" s="5">
        <f t="shared" si="2"/>
        <v>6.723926380368107</v>
      </c>
      <c r="M57" s="5">
        <f>getconnecttime($A$8:J57,D57,A57+C57)</f>
        <v>2.7166666666666632</v>
      </c>
      <c r="N57" s="29"/>
    </row>
    <row r="58" spans="1:14" ht="12.75">
      <c r="A58" s="10">
        <v>39235</v>
      </c>
      <c r="B58" s="11">
        <v>0.06140046296296297</v>
      </c>
      <c r="C58" s="11">
        <v>0.07732638888888889</v>
      </c>
      <c r="D58" s="12" t="s">
        <v>200</v>
      </c>
      <c r="E58" s="13">
        <v>14066.9</v>
      </c>
      <c r="F58" s="12"/>
      <c r="G58" s="12">
        <f>13149-349</f>
        <v>12800</v>
      </c>
      <c r="J58" s="5">
        <f t="shared" si="1"/>
        <v>22.933333333333323</v>
      </c>
      <c r="K58" s="34">
        <f t="shared" si="4"/>
        <v>12800</v>
      </c>
      <c r="L58" s="5">
        <f t="shared" si="2"/>
        <v>74.41860465116284</v>
      </c>
      <c r="M58" s="5">
        <f>getconnecttime($A$8:J58,D58,A58+C58)</f>
        <v>25.649999999999984</v>
      </c>
      <c r="N58" s="29"/>
    </row>
    <row r="59" spans="1:14" ht="12.75">
      <c r="A59" s="10">
        <v>39235</v>
      </c>
      <c r="B59" s="11">
        <v>0.07827546296296296</v>
      </c>
      <c r="C59" s="11">
        <v>0.08780092592592592</v>
      </c>
      <c r="D59" s="12" t="s">
        <v>144</v>
      </c>
      <c r="E59" s="13">
        <v>10148.2</v>
      </c>
      <c r="F59" s="12"/>
      <c r="G59" s="12">
        <v>13462</v>
      </c>
      <c r="J59" s="5">
        <f t="shared" si="1"/>
        <v>13.71666666666666</v>
      </c>
      <c r="K59" s="34">
        <f>F59+G59</f>
        <v>13462</v>
      </c>
      <c r="L59" s="5">
        <f t="shared" si="2"/>
        <v>130.85783718104503</v>
      </c>
      <c r="M59" s="5">
        <f>getconnecttime($A$8:J59,D59,A59+C59)</f>
        <v>13.71666666666666</v>
      </c>
      <c r="N59" s="29"/>
    </row>
    <row r="60" spans="1:14" ht="12.75">
      <c r="A60" s="10">
        <v>39235</v>
      </c>
      <c r="B60" s="11">
        <v>0.49671296296296297</v>
      </c>
      <c r="C60" s="11">
        <v>0.49855324074074076</v>
      </c>
      <c r="D60" s="12" t="s">
        <v>200</v>
      </c>
      <c r="E60" s="13">
        <v>14066.9</v>
      </c>
      <c r="F60" s="12"/>
      <c r="G60" s="12"/>
      <c r="J60" s="5">
        <f t="shared" si="1"/>
        <v>2.6500000000000146</v>
      </c>
      <c r="K60" s="34">
        <f>F60+G60</f>
        <v>0</v>
      </c>
      <c r="L60" s="5">
        <f t="shared" si="2"/>
        <v>0</v>
      </c>
      <c r="M60" s="5">
        <f>getconnecttime($A$8:J60,D60,A60+C60)</f>
        <v>28.299999999999997</v>
      </c>
      <c r="N60" s="29" t="s">
        <v>332</v>
      </c>
    </row>
    <row r="61" spans="1:14" ht="12.75">
      <c r="A61" s="10">
        <v>39235</v>
      </c>
      <c r="B61" s="11">
        <v>0.4990393518518519</v>
      </c>
      <c r="C61" s="11">
        <v>0.49962962962962965</v>
      </c>
      <c r="D61" s="12" t="s">
        <v>185</v>
      </c>
      <c r="E61" s="13">
        <v>14101.7</v>
      </c>
      <c r="F61" s="12"/>
      <c r="G61" s="12"/>
      <c r="J61" s="5">
        <f t="shared" si="1"/>
        <v>0.849999999999973</v>
      </c>
      <c r="K61" s="34">
        <f>F61+G61</f>
        <v>0</v>
      </c>
      <c r="L61" s="5">
        <f t="shared" si="2"/>
        <v>0</v>
      </c>
      <c r="M61" s="5">
        <f>getconnecttime($A$8:J61,D61,A61+C61)</f>
        <v>2.0666666666666416</v>
      </c>
      <c r="N61" s="29" t="s">
        <v>332</v>
      </c>
    </row>
    <row r="62" spans="1:14" ht="12.75">
      <c r="A62" s="10">
        <v>39235</v>
      </c>
      <c r="B62" s="11">
        <v>0.7826620370370371</v>
      </c>
      <c r="C62" s="11">
        <v>0.7840972222222223</v>
      </c>
      <c r="D62" s="12" t="s">
        <v>185</v>
      </c>
      <c r="E62" s="13">
        <v>14101.7</v>
      </c>
      <c r="F62" s="12"/>
      <c r="G62" s="12"/>
      <c r="J62" s="5">
        <f t="shared" si="1"/>
        <v>2.0666666666667766</v>
      </c>
      <c r="K62" s="34">
        <f>F62+G62</f>
        <v>0</v>
      </c>
      <c r="L62" s="5">
        <f t="shared" si="2"/>
        <v>0</v>
      </c>
      <c r="M62" s="5">
        <f>getconnecttime($A$8:J62,D62,A62+C62)</f>
        <v>4.133333333333418</v>
      </c>
      <c r="N62" s="29" t="s">
        <v>332</v>
      </c>
    </row>
    <row r="63" spans="1:14" ht="12.75">
      <c r="A63" s="10">
        <v>39236</v>
      </c>
      <c r="B63" s="11">
        <v>0.05982638888888889</v>
      </c>
      <c r="C63" s="11">
        <v>0.08253472222222223</v>
      </c>
      <c r="D63" s="12" t="s">
        <v>144</v>
      </c>
      <c r="E63" s="13">
        <v>10148.2</v>
      </c>
      <c r="F63" s="12">
        <v>137</v>
      </c>
      <c r="G63" s="12">
        <f>46043-30585</f>
        <v>15458</v>
      </c>
      <c r="J63" s="5">
        <f t="shared" si="1"/>
        <v>32.70000000000002</v>
      </c>
      <c r="K63" s="34">
        <f>F63+G63</f>
        <v>15595</v>
      </c>
      <c r="L63" s="5">
        <f t="shared" si="2"/>
        <v>63.588175331294565</v>
      </c>
      <c r="M63" s="5">
        <f>getconnecttime($A$8:J63,D63,A63+C63)</f>
        <v>32.70000000000002</v>
      </c>
      <c r="N63" s="29" t="s">
        <v>340</v>
      </c>
    </row>
    <row r="64" spans="1:14" ht="12.75">
      <c r="A64" s="10">
        <v>39236</v>
      </c>
      <c r="B64" s="11">
        <v>0.08358796296296296</v>
      </c>
      <c r="C64" s="11">
        <v>0.08510416666666666</v>
      </c>
      <c r="D64" s="12" t="s">
        <v>200</v>
      </c>
      <c r="E64" s="13">
        <v>14066.9</v>
      </c>
      <c r="F64" s="12"/>
      <c r="G64" s="12"/>
      <c r="J64" s="5">
        <f t="shared" si="1"/>
        <v>2.1833333333333282</v>
      </c>
      <c r="K64" s="34">
        <f aca="true" t="shared" si="5" ref="K64:K76">F64+G64</f>
        <v>0</v>
      </c>
      <c r="L64" s="5">
        <f t="shared" si="2"/>
        <v>0</v>
      </c>
      <c r="M64" s="5">
        <f>getconnecttime($A$8:J64,D64,A64+C64)</f>
        <v>2.1833333333333282</v>
      </c>
      <c r="N64" s="29" t="s">
        <v>332</v>
      </c>
    </row>
    <row r="65" spans="1:14" ht="12.75">
      <c r="A65" s="10">
        <v>39236</v>
      </c>
      <c r="B65" s="11">
        <v>0.08599537037037037</v>
      </c>
      <c r="C65" s="11">
        <v>0.0869212962962963</v>
      </c>
      <c r="D65" s="12" t="s">
        <v>185</v>
      </c>
      <c r="E65" s="13">
        <v>10143.7</v>
      </c>
      <c r="F65" s="12"/>
      <c r="G65" s="12"/>
      <c r="J65" s="5">
        <f t="shared" si="1"/>
        <v>1.3333333333333353</v>
      </c>
      <c r="K65" s="34">
        <f t="shared" si="5"/>
        <v>0</v>
      </c>
      <c r="L65" s="5">
        <f t="shared" si="2"/>
        <v>0</v>
      </c>
      <c r="M65" s="5">
        <f>getconnecttime($A$8:J65,D65,A65+C65)</f>
        <v>1.3333333333333353</v>
      </c>
      <c r="N65" s="29" t="s">
        <v>332</v>
      </c>
    </row>
    <row r="66" spans="1:14" ht="12.75">
      <c r="A66" s="10">
        <v>39236</v>
      </c>
      <c r="B66" s="11">
        <v>0.08849537037037036</v>
      </c>
      <c r="C66" s="11">
        <v>0.09042824074074074</v>
      </c>
      <c r="D66" s="12" t="s">
        <v>194</v>
      </c>
      <c r="E66" s="13">
        <v>7107</v>
      </c>
      <c r="F66" s="12"/>
      <c r="G66" s="12">
        <v>200</v>
      </c>
      <c r="J66" s="5">
        <f t="shared" si="1"/>
        <v>2.783333333333342</v>
      </c>
      <c r="K66" s="34">
        <f t="shared" si="5"/>
        <v>200</v>
      </c>
      <c r="L66" s="5">
        <f t="shared" si="2"/>
        <v>9.580838323353264</v>
      </c>
      <c r="M66" s="5">
        <f>getconnecttime($A$8:J66,D66,A66+C66)</f>
        <v>2.783333333333342</v>
      </c>
      <c r="N66" s="29" t="s">
        <v>341</v>
      </c>
    </row>
    <row r="67" spans="1:14" ht="12.75">
      <c r="A67" s="10">
        <v>39236</v>
      </c>
      <c r="B67" s="11">
        <v>0.22315972222222222</v>
      </c>
      <c r="C67" s="11">
        <v>0.22368055555555555</v>
      </c>
      <c r="D67" s="12" t="s">
        <v>144</v>
      </c>
      <c r="E67" s="13">
        <v>7096.5</v>
      </c>
      <c r="F67" s="12"/>
      <c r="G67" s="12"/>
      <c r="J67" s="5">
        <f t="shared" si="1"/>
        <v>0.7499999999999973</v>
      </c>
      <c r="K67" s="34">
        <f t="shared" si="5"/>
        <v>0</v>
      </c>
      <c r="L67" s="5">
        <f t="shared" si="2"/>
        <v>0</v>
      </c>
      <c r="M67" s="5">
        <f>getconnecttime($A$8:J67,D67,A67+C67)</f>
        <v>33.45000000000002</v>
      </c>
      <c r="N67" s="29" t="s">
        <v>336</v>
      </c>
    </row>
    <row r="68" spans="1:14" ht="12.75">
      <c r="A68" s="10">
        <v>39236</v>
      </c>
      <c r="B68" s="11">
        <v>0.2249537037037037</v>
      </c>
      <c r="C68" s="11">
        <v>0.2322800925925926</v>
      </c>
      <c r="D68" s="12" t="s">
        <v>194</v>
      </c>
      <c r="E68" s="13">
        <v>7107</v>
      </c>
      <c r="F68" s="12"/>
      <c r="G68" s="12">
        <f>2351</f>
        <v>2351</v>
      </c>
      <c r="J68" s="5">
        <f t="shared" si="1"/>
        <v>10.550000000000011</v>
      </c>
      <c r="K68" s="34">
        <f t="shared" si="5"/>
        <v>2351</v>
      </c>
      <c r="L68" s="5">
        <f t="shared" si="2"/>
        <v>29.712480252764582</v>
      </c>
      <c r="M68" s="5">
        <f>getconnecttime($A$8:J68,D68,A68+C68)</f>
        <v>13.333333333333353</v>
      </c>
      <c r="N68" s="29" t="s">
        <v>338</v>
      </c>
    </row>
    <row r="69" spans="1:14" ht="12.75">
      <c r="A69" s="10">
        <v>39236</v>
      </c>
      <c r="B69" s="11">
        <v>0.2328125</v>
      </c>
      <c r="C69" s="11">
        <v>0.23503472222222221</v>
      </c>
      <c r="D69" s="12" t="s">
        <v>202</v>
      </c>
      <c r="E69" s="13">
        <v>10143.7</v>
      </c>
      <c r="F69" s="12"/>
      <c r="G69" s="12"/>
      <c r="J69" s="5">
        <f t="shared" si="1"/>
        <v>3.1999999999999806</v>
      </c>
      <c r="K69" s="34">
        <f t="shared" si="5"/>
        <v>0</v>
      </c>
      <c r="L69" s="5">
        <f t="shared" si="2"/>
        <v>0</v>
      </c>
      <c r="M69" s="5">
        <f>getconnecttime($A$8:J69,D69,A69+C69)</f>
        <v>3.1999999999999806</v>
      </c>
      <c r="N69" s="29" t="s">
        <v>336</v>
      </c>
    </row>
    <row r="70" spans="1:14" ht="12.75">
      <c r="A70" s="10">
        <v>39236</v>
      </c>
      <c r="B70" s="11">
        <v>0.30137731481481483</v>
      </c>
      <c r="C70" s="11">
        <v>0.3027662037037037</v>
      </c>
      <c r="D70" s="12" t="s">
        <v>185</v>
      </c>
      <c r="E70" s="13">
        <v>10143.7</v>
      </c>
      <c r="F70" s="12"/>
      <c r="G70" s="12"/>
      <c r="J70" s="5">
        <f t="shared" si="1"/>
        <v>1.999999999999993</v>
      </c>
      <c r="K70" s="34">
        <f t="shared" si="5"/>
        <v>0</v>
      </c>
      <c r="L70" s="5">
        <f t="shared" si="2"/>
        <v>0</v>
      </c>
      <c r="M70" s="5">
        <f>getconnecttime($A$8:J70,D70,A70+C70)</f>
        <v>3.333333333333328</v>
      </c>
      <c r="N70" s="29" t="s">
        <v>332</v>
      </c>
    </row>
    <row r="71" spans="1:14" ht="12.75">
      <c r="A71" s="10">
        <v>39237</v>
      </c>
      <c r="B71" s="11">
        <v>0.9511342592592592</v>
      </c>
      <c r="C71" s="11">
        <v>0.9563310185185184</v>
      </c>
      <c r="D71" s="12" t="s">
        <v>200</v>
      </c>
      <c r="E71" s="13">
        <v>14066.9</v>
      </c>
      <c r="F71" s="12">
        <v>622</v>
      </c>
      <c r="G71" s="12">
        <f>56896-28342</f>
        <v>28554</v>
      </c>
      <c r="J71" s="5">
        <f t="shared" si="1"/>
        <v>7.483333333333277</v>
      </c>
      <c r="K71" s="34">
        <f t="shared" si="5"/>
        <v>29176</v>
      </c>
      <c r="L71" s="5">
        <f t="shared" si="2"/>
        <v>519.8396436525651</v>
      </c>
      <c r="M71" s="5">
        <f>getconnecttime($A$8:J71,D71,A71+C71)</f>
        <v>7.483333333333277</v>
      </c>
      <c r="N71" s="29"/>
    </row>
    <row r="72" spans="1:14" ht="12.75">
      <c r="A72" s="10">
        <v>39237</v>
      </c>
      <c r="B72" s="11">
        <v>0.953576388888889</v>
      </c>
      <c r="C72" s="11">
        <v>0.9539699074074074</v>
      </c>
      <c r="D72" s="12" t="s">
        <v>200</v>
      </c>
      <c r="E72" s="13">
        <v>14066.9</v>
      </c>
      <c r="F72" s="12"/>
      <c r="G72" s="12"/>
      <c r="J72" s="5">
        <f t="shared" si="1"/>
        <v>0.5666666666665421</v>
      </c>
      <c r="K72" s="34">
        <f t="shared" si="5"/>
        <v>0</v>
      </c>
      <c r="L72" s="5">
        <f t="shared" si="2"/>
        <v>0</v>
      </c>
      <c r="M72" s="5">
        <f>getconnecttime($A$8:J72,D72,A72+C72)</f>
        <v>8.04999999999982</v>
      </c>
      <c r="N72" s="29" t="s">
        <v>336</v>
      </c>
    </row>
    <row r="73" spans="1:14" ht="12.75">
      <c r="A73" s="10">
        <v>39237</v>
      </c>
      <c r="B73" s="11">
        <v>0.9545254629629629</v>
      </c>
      <c r="C73" s="11">
        <v>0.9642245370370371</v>
      </c>
      <c r="D73" s="12" t="s">
        <v>144</v>
      </c>
      <c r="E73" s="13">
        <v>10148.2</v>
      </c>
      <c r="F73" s="12"/>
      <c r="G73" s="12">
        <v>600</v>
      </c>
      <c r="J73" s="5">
        <f aca="true" t="shared" si="6" ref="J73:J90">IF(C73&gt;0,IF(C73&lt;B73,C73+1-B73,C73-B73)*24*60,0)</f>
        <v>13.966666666666878</v>
      </c>
      <c r="K73" s="34">
        <f t="shared" si="5"/>
        <v>600</v>
      </c>
      <c r="L73" s="5">
        <f aca="true" t="shared" si="7" ref="L73:L90">IF(J73&gt;0,K73/J73/60*8,0)</f>
        <v>5.727923627684877</v>
      </c>
      <c r="M73" s="5">
        <f>getconnecttime($A$8:J73,D73,A73+C73)</f>
        <v>13.966666666666878</v>
      </c>
      <c r="N73" s="29"/>
    </row>
    <row r="74" spans="1:14" ht="12.75">
      <c r="A74" s="10">
        <v>39237</v>
      </c>
      <c r="B74" s="11">
        <v>0.9647106481481482</v>
      </c>
      <c r="C74" s="11">
        <v>0.9700810185185186</v>
      </c>
      <c r="D74" s="12" t="s">
        <v>200</v>
      </c>
      <c r="E74" s="13">
        <v>14066.9</v>
      </c>
      <c r="F74" s="12"/>
      <c r="G74" s="12"/>
      <c r="J74" s="5">
        <f t="shared" si="6"/>
        <v>7.7333333333333165</v>
      </c>
      <c r="K74" s="34">
        <f t="shared" si="5"/>
        <v>0</v>
      </c>
      <c r="L74" s="5">
        <f t="shared" si="7"/>
        <v>0</v>
      </c>
      <c r="M74" s="5">
        <f>getconnecttime($A$8:J74,D74,A74+C74)</f>
        <v>15.783333333333136</v>
      </c>
      <c r="N74" s="29" t="s">
        <v>342</v>
      </c>
    </row>
    <row r="75" spans="1:14" ht="12.75">
      <c r="A75" s="10">
        <v>39238</v>
      </c>
      <c r="B75" s="11">
        <v>0.4393865740740741</v>
      </c>
      <c r="C75" s="11">
        <v>0.44050925925925927</v>
      </c>
      <c r="D75" s="12" t="s">
        <v>144</v>
      </c>
      <c r="E75" s="13">
        <v>10148.2</v>
      </c>
      <c r="F75" s="12">
        <v>137</v>
      </c>
      <c r="G75" s="12"/>
      <c r="J75" s="5">
        <f t="shared" si="6"/>
        <v>1.6166666666666263</v>
      </c>
      <c r="K75" s="34">
        <f t="shared" si="5"/>
        <v>137</v>
      </c>
      <c r="L75" s="5">
        <f t="shared" si="7"/>
        <v>11.29896907216523</v>
      </c>
      <c r="M75" s="5">
        <f>getconnecttime($A$8:J75,D75,A75+C75)</f>
        <v>1.6166666666666263</v>
      </c>
      <c r="N75" s="29"/>
    </row>
    <row r="76" spans="1:14" ht="12.75">
      <c r="A76" s="10">
        <v>39238</v>
      </c>
      <c r="B76" s="11">
        <v>0.5198032407407408</v>
      </c>
      <c r="C76" s="11">
        <v>0.5213078703703703</v>
      </c>
      <c r="D76" s="12" t="s">
        <v>144</v>
      </c>
      <c r="E76" s="13">
        <v>10148.2</v>
      </c>
      <c r="F76" s="12"/>
      <c r="G76" s="12"/>
      <c r="J76" s="5">
        <f t="shared" si="6"/>
        <v>2.1666666666664725</v>
      </c>
      <c r="K76" s="34">
        <f t="shared" si="5"/>
        <v>0</v>
      </c>
      <c r="L76" s="5">
        <f t="shared" si="7"/>
        <v>0</v>
      </c>
      <c r="M76" s="5">
        <f>getconnecttime($A$8:J76,D76,A76+C76)</f>
        <v>3.7833333333330987</v>
      </c>
      <c r="N76" s="29" t="s">
        <v>341</v>
      </c>
    </row>
    <row r="77" spans="1:14" ht="12.75">
      <c r="A77" s="10">
        <v>39238</v>
      </c>
      <c r="B77" s="11">
        <v>0.5222106481481482</v>
      </c>
      <c r="C77" s="11">
        <v>0.5228703703703704</v>
      </c>
      <c r="D77" s="12" t="s">
        <v>202</v>
      </c>
      <c r="E77" s="13">
        <v>14098.7</v>
      </c>
      <c r="F77" s="12"/>
      <c r="G77" s="12"/>
      <c r="J77" s="5">
        <f t="shared" si="6"/>
        <v>0.9499999999999886</v>
      </c>
      <c r="K77" s="34">
        <f aca="true" t="shared" si="8" ref="K77:K90">F77+G77</f>
        <v>0</v>
      </c>
      <c r="L77" s="5">
        <f t="shared" si="7"/>
        <v>0</v>
      </c>
      <c r="M77" s="5">
        <f>getconnecttime($A$8:J77,D77,A77+C77)</f>
        <v>0.9499999999999886</v>
      </c>
      <c r="N77" s="29" t="s">
        <v>343</v>
      </c>
    </row>
    <row r="78" spans="1:14" ht="12.75">
      <c r="A78" s="10">
        <v>39239</v>
      </c>
      <c r="B78" s="11">
        <v>0.08013888888888888</v>
      </c>
      <c r="C78" s="11">
        <v>0.09563657407407407</v>
      </c>
      <c r="D78" s="12" t="s">
        <v>144</v>
      </c>
      <c r="E78" s="13">
        <v>7096.5</v>
      </c>
      <c r="F78" s="12">
        <v>136</v>
      </c>
      <c r="G78" s="12">
        <v>32849</v>
      </c>
      <c r="J78" s="5">
        <f t="shared" si="6"/>
        <v>22.316666666666663</v>
      </c>
      <c r="K78" s="34">
        <f t="shared" si="8"/>
        <v>32985</v>
      </c>
      <c r="L78" s="5">
        <f t="shared" si="7"/>
        <v>197.07244212098584</v>
      </c>
      <c r="M78" s="5">
        <f>getconnecttime($A$8:J78,D78,A78+C78)</f>
        <v>22.316666666666663</v>
      </c>
      <c r="N78" s="29"/>
    </row>
    <row r="79" spans="1:14" ht="12.75">
      <c r="A79" s="10">
        <v>39239</v>
      </c>
      <c r="B79" s="11">
        <v>0.4156944444444444</v>
      </c>
      <c r="C79" s="11">
        <v>0.4162152777777777</v>
      </c>
      <c r="D79" s="12" t="s">
        <v>148</v>
      </c>
      <c r="E79" s="13">
        <v>10137.9</v>
      </c>
      <c r="F79" s="12"/>
      <c r="G79" s="12"/>
      <c r="J79" s="5">
        <f t="shared" si="6"/>
        <v>0.7499999999999574</v>
      </c>
      <c r="K79" s="34">
        <f t="shared" si="8"/>
        <v>0</v>
      </c>
      <c r="L79" s="5">
        <f t="shared" si="7"/>
        <v>0</v>
      </c>
      <c r="M79" s="5">
        <f>getconnecttime($A$8:J79,D79,A79+C79)</f>
        <v>0.7499999999999574</v>
      </c>
      <c r="N79" s="29" t="s">
        <v>336</v>
      </c>
    </row>
    <row r="80" spans="1:14" ht="12.75">
      <c r="A80" s="10">
        <v>39239</v>
      </c>
      <c r="B80" s="11">
        <v>0.42496527777777776</v>
      </c>
      <c r="C80" s="11">
        <v>0.42585648148148153</v>
      </c>
      <c r="D80" s="12" t="s">
        <v>148</v>
      </c>
      <c r="E80" s="13">
        <v>10137.9</v>
      </c>
      <c r="F80" s="12">
        <v>146</v>
      </c>
      <c r="G80" s="12"/>
      <c r="J80" s="5">
        <f t="shared" si="6"/>
        <v>1.2833333333334274</v>
      </c>
      <c r="K80" s="34">
        <f t="shared" si="8"/>
        <v>146</v>
      </c>
      <c r="L80" s="5">
        <f t="shared" si="7"/>
        <v>15.168831168830057</v>
      </c>
      <c r="M80" s="5">
        <f>getconnecttime($A$8:J80,D80,A80+C80)</f>
        <v>2.0333333333333847</v>
      </c>
      <c r="N80" s="29"/>
    </row>
    <row r="81" spans="1:14" ht="12.75">
      <c r="A81" s="10">
        <v>39239</v>
      </c>
      <c r="B81" s="11">
        <v>0.4281134259259259</v>
      </c>
      <c r="C81" s="11">
        <v>0.4284143518518519</v>
      </c>
      <c r="D81" s="12" t="s">
        <v>148</v>
      </c>
      <c r="E81" s="13">
        <v>10137.9</v>
      </c>
      <c r="F81" s="12"/>
      <c r="G81" s="12"/>
      <c r="J81" s="5">
        <f t="shared" si="6"/>
        <v>0.43333333333345436</v>
      </c>
      <c r="K81" s="34">
        <f t="shared" si="8"/>
        <v>0</v>
      </c>
      <c r="L81" s="5">
        <f t="shared" si="7"/>
        <v>0</v>
      </c>
      <c r="M81" s="5">
        <f>getconnecttime($A$8:J81,D81,A81+C81)</f>
        <v>2.466666666666839</v>
      </c>
      <c r="N81" s="29" t="s">
        <v>336</v>
      </c>
    </row>
    <row r="82" spans="1:14" ht="12.75">
      <c r="A82" s="10">
        <v>39239</v>
      </c>
      <c r="B82" s="11">
        <v>0.42996527777777777</v>
      </c>
      <c r="C82" s="11">
        <v>0.4303240740740741</v>
      </c>
      <c r="D82" s="12" t="s">
        <v>148</v>
      </c>
      <c r="E82" s="13">
        <v>10137.9</v>
      </c>
      <c r="F82" s="12"/>
      <c r="G82" s="12"/>
      <c r="J82" s="5">
        <f t="shared" si="6"/>
        <v>0.5166666666666941</v>
      </c>
      <c r="K82" s="34">
        <f t="shared" si="8"/>
        <v>0</v>
      </c>
      <c r="L82" s="5">
        <f t="shared" si="7"/>
        <v>0</v>
      </c>
      <c r="M82" s="5">
        <f>getconnecttime($A$8:J82,D82,A82+C82)</f>
        <v>2.9833333333335332</v>
      </c>
      <c r="N82" s="29" t="s">
        <v>336</v>
      </c>
    </row>
    <row r="83" spans="1:14" ht="12.75">
      <c r="A83" s="10">
        <v>39239</v>
      </c>
      <c r="B83" s="11">
        <v>0.4333680555555555</v>
      </c>
      <c r="C83" s="11">
        <v>0.43493055555555554</v>
      </c>
      <c r="D83" s="12" t="s">
        <v>148</v>
      </c>
      <c r="E83" s="13">
        <v>10137.9</v>
      </c>
      <c r="F83" s="12"/>
      <c r="G83" s="12">
        <v>1109</v>
      </c>
      <c r="J83" s="5">
        <f t="shared" si="6"/>
        <v>2.250000000000032</v>
      </c>
      <c r="K83" s="34">
        <f t="shared" si="8"/>
        <v>1109</v>
      </c>
      <c r="L83" s="5">
        <f t="shared" si="7"/>
        <v>65.71851851851758</v>
      </c>
      <c r="M83" s="5">
        <f>getconnecttime($A$8:J83,D83,A83+C83)</f>
        <v>5.233333333333565</v>
      </c>
      <c r="N83" s="29"/>
    </row>
    <row r="84" spans="1:14" ht="12.75">
      <c r="A84" s="10">
        <v>39239</v>
      </c>
      <c r="B84" s="11">
        <v>0.44341435185185185</v>
      </c>
      <c r="C84" s="11">
        <v>0.4451736111111111</v>
      </c>
      <c r="D84" s="12" t="s">
        <v>144</v>
      </c>
      <c r="E84" s="13">
        <v>10148.2</v>
      </c>
      <c r="F84" s="12"/>
      <c r="G84" s="12"/>
      <c r="J84" s="5">
        <f t="shared" si="6"/>
        <v>2.533333333333303</v>
      </c>
      <c r="K84" s="34">
        <f t="shared" si="8"/>
        <v>0</v>
      </c>
      <c r="L84" s="5">
        <f t="shared" si="7"/>
        <v>0</v>
      </c>
      <c r="M84" s="5">
        <f>getconnecttime($A$8:J84,D84,A84+C84)</f>
        <v>24.849999999999966</v>
      </c>
      <c r="N84" s="29" t="s">
        <v>343</v>
      </c>
    </row>
    <row r="85" spans="1:14" ht="12.75">
      <c r="A85" s="10">
        <v>39239</v>
      </c>
      <c r="B85" s="11">
        <v>0.8778356481481482</v>
      </c>
      <c r="C85" s="11">
        <v>0.8801851851851853</v>
      </c>
      <c r="D85" s="12" t="s">
        <v>144</v>
      </c>
      <c r="E85" s="13">
        <v>10148.2</v>
      </c>
      <c r="F85" s="12">
        <v>641</v>
      </c>
      <c r="G85" s="12"/>
      <c r="J85" s="5">
        <f t="shared" si="6"/>
        <v>3.383333333333436</v>
      </c>
      <c r="K85" s="34">
        <f t="shared" si="8"/>
        <v>641</v>
      </c>
      <c r="L85" s="5">
        <f t="shared" si="7"/>
        <v>25.2610837438416</v>
      </c>
      <c r="M85" s="5">
        <f>getconnecttime($A$8:J85,D85,A85+C85)</f>
        <v>28.233333333333402</v>
      </c>
      <c r="N85" s="29"/>
    </row>
    <row r="86" spans="1:14" ht="12.75">
      <c r="A86" s="10">
        <v>39239</v>
      </c>
      <c r="B86" s="11">
        <v>0.9506597222222223</v>
      </c>
      <c r="C86" s="11">
        <v>0.9743055555555555</v>
      </c>
      <c r="D86" s="12" t="s">
        <v>144</v>
      </c>
      <c r="E86" s="13">
        <v>10148.2</v>
      </c>
      <c r="F86" s="12"/>
      <c r="G86" s="12">
        <v>7896</v>
      </c>
      <c r="J86" s="5">
        <f t="shared" si="6"/>
        <v>34.04999999999988</v>
      </c>
      <c r="K86" s="34">
        <f t="shared" si="8"/>
        <v>7896</v>
      </c>
      <c r="L86" s="5">
        <f t="shared" si="7"/>
        <v>30.91923641703388</v>
      </c>
      <c r="M86" s="5">
        <f>getconnecttime($A$8:J86,D86,A86+C86)</f>
        <v>62.28333333333329</v>
      </c>
      <c r="N86" s="29"/>
    </row>
    <row r="87" spans="1:14" ht="12.75">
      <c r="A87" s="10">
        <v>39240</v>
      </c>
      <c r="B87" s="11">
        <v>0.7440972222222223</v>
      </c>
      <c r="C87" s="11">
        <v>0.7555324074074075</v>
      </c>
      <c r="D87" s="12" t="s">
        <v>144</v>
      </c>
      <c r="E87" s="13">
        <v>10148.2</v>
      </c>
      <c r="F87" s="12">
        <v>920</v>
      </c>
      <c r="G87" s="12">
        <v>5971</v>
      </c>
      <c r="J87" s="5">
        <f t="shared" si="6"/>
        <v>16.46666666666663</v>
      </c>
      <c r="K87" s="34">
        <f t="shared" si="8"/>
        <v>6891</v>
      </c>
      <c r="L87" s="5">
        <f t="shared" si="7"/>
        <v>55.797570850202554</v>
      </c>
      <c r="M87" s="5">
        <f>getconnecttime($A$8:J87,D87,A87+C87)</f>
        <v>16.46666666666663</v>
      </c>
      <c r="N87" s="29"/>
    </row>
    <row r="88" spans="1:14" ht="12.75">
      <c r="A88" s="10">
        <v>39240</v>
      </c>
      <c r="B88" s="11">
        <v>0.8227893518518519</v>
      </c>
      <c r="C88" s="11">
        <v>8.282395833333334</v>
      </c>
      <c r="D88" s="12" t="s">
        <v>148</v>
      </c>
      <c r="E88" s="13">
        <v>10137.9</v>
      </c>
      <c r="F88" s="12"/>
      <c r="G88" s="12"/>
      <c r="J88" s="5">
        <f t="shared" si="6"/>
        <v>10741.833333333334</v>
      </c>
      <c r="K88" s="34">
        <f t="shared" si="8"/>
        <v>0</v>
      </c>
      <c r="L88" s="5">
        <f t="shared" si="7"/>
        <v>0</v>
      </c>
      <c r="M88" s="5">
        <f>getconnecttime($A$8:J88,D88,A88+C88)</f>
        <v>10741.833333333334</v>
      </c>
      <c r="N88" s="29" t="s">
        <v>332</v>
      </c>
    </row>
    <row r="89" spans="1:14" ht="12.75">
      <c r="A89" s="10">
        <v>39241</v>
      </c>
      <c r="B89" s="11">
        <v>0.04802083333333334</v>
      </c>
      <c r="C89" s="11">
        <v>0.06112268518518518</v>
      </c>
      <c r="D89" s="12" t="s">
        <v>144</v>
      </c>
      <c r="E89" s="13">
        <v>7096.5</v>
      </c>
      <c r="F89" s="12">
        <v>137</v>
      </c>
      <c r="G89" s="12">
        <v>13283</v>
      </c>
      <c r="J89" s="5">
        <f t="shared" si="6"/>
        <v>18.866666666666656</v>
      </c>
      <c r="K89" s="34">
        <f t="shared" si="8"/>
        <v>13420</v>
      </c>
      <c r="L89" s="5">
        <f t="shared" si="7"/>
        <v>94.84098939929335</v>
      </c>
      <c r="M89" s="5">
        <f>getconnecttime($A$8:J89,D89,A89+C89)</f>
        <v>18.866666666666656</v>
      </c>
      <c r="N89" s="29" t="s">
        <v>341</v>
      </c>
    </row>
    <row r="90" spans="1:14" ht="12.75">
      <c r="A90" s="10">
        <v>39241</v>
      </c>
      <c r="B90" s="11">
        <v>0.06173611111111111</v>
      </c>
      <c r="C90" s="11">
        <v>0.06366898148148148</v>
      </c>
      <c r="D90" s="12" t="s">
        <v>200</v>
      </c>
      <c r="E90" s="13">
        <v>10143.4</v>
      </c>
      <c r="F90" s="12"/>
      <c r="G90" s="12"/>
      <c r="J90" s="5">
        <f t="shared" si="6"/>
        <v>2.7833333333333323</v>
      </c>
      <c r="K90" s="34">
        <f t="shared" si="8"/>
        <v>0</v>
      </c>
      <c r="L90" s="5">
        <f t="shared" si="7"/>
        <v>0</v>
      </c>
      <c r="M90" s="5">
        <f>getconnecttime($A$8:J90,D90,A90+C90)</f>
        <v>2.7833333333333323</v>
      </c>
      <c r="N90" s="29" t="s">
        <v>332</v>
      </c>
    </row>
    <row r="91" spans="1:14" ht="12.75">
      <c r="A91" s="10">
        <v>39241</v>
      </c>
      <c r="B91" s="11">
        <v>0.06527777777777778</v>
      </c>
      <c r="C91" s="11">
        <v>0.07350694444444444</v>
      </c>
      <c r="D91" s="12" t="s">
        <v>185</v>
      </c>
      <c r="E91" s="13">
        <v>10143.7</v>
      </c>
      <c r="F91" s="12"/>
      <c r="G91" s="12">
        <v>352</v>
      </c>
      <c r="J91" s="5">
        <f aca="true" t="shared" si="9" ref="J91:J142">IF(C91&gt;0,IF(C91&lt;B91,C91+1-B91,C91-B91)*24*60,0)</f>
        <v>11.849999999999994</v>
      </c>
      <c r="K91" s="34">
        <f aca="true" t="shared" si="10" ref="K91:K142">F91+G91</f>
        <v>352</v>
      </c>
      <c r="L91" s="5">
        <f aca="true" t="shared" si="11" ref="L91:L142">IF(J91&gt;0,K91/J91/60*8,0)</f>
        <v>3.960618846694798</v>
      </c>
      <c r="M91" s="5">
        <f>getconnecttime($A$8:J91,D91,A91+C91)</f>
        <v>11.849999999999994</v>
      </c>
      <c r="N91" s="29" t="s">
        <v>341</v>
      </c>
    </row>
    <row r="92" spans="1:14" ht="12.75">
      <c r="A92" s="10">
        <v>39241</v>
      </c>
      <c r="B92" s="11">
        <v>0.4341435185185185</v>
      </c>
      <c r="C92" s="11">
        <v>0.4364236111111111</v>
      </c>
      <c r="D92" s="12" t="s">
        <v>144</v>
      </c>
      <c r="E92" s="13">
        <v>10148.2</v>
      </c>
      <c r="F92" s="12"/>
      <c r="G92" s="12">
        <v>1200</v>
      </c>
      <c r="J92" s="5">
        <f t="shared" si="9"/>
        <v>3.2833333333333403</v>
      </c>
      <c r="K92" s="34">
        <f t="shared" si="10"/>
        <v>1200</v>
      </c>
      <c r="L92" s="5">
        <f t="shared" si="11"/>
        <v>48.730964467004966</v>
      </c>
      <c r="M92" s="5">
        <f>getconnecttime($A$8:J92,D92,A92+C92)</f>
        <v>22.15</v>
      </c>
      <c r="N92" s="29" t="s">
        <v>341</v>
      </c>
    </row>
    <row r="93" spans="1:14" ht="12.75">
      <c r="A93" s="10">
        <v>39241</v>
      </c>
      <c r="B93" s="11">
        <v>0.43756944444444446</v>
      </c>
      <c r="C93" s="11">
        <v>0.4452662037037037</v>
      </c>
      <c r="D93" s="12" t="s">
        <v>148</v>
      </c>
      <c r="E93" s="13">
        <v>7094</v>
      </c>
      <c r="F93" s="12"/>
      <c r="G93" s="12">
        <v>5198</v>
      </c>
      <c r="J93" s="5">
        <f t="shared" si="9"/>
        <v>11.08333333333328</v>
      </c>
      <c r="K93" s="34">
        <f t="shared" si="10"/>
        <v>5198</v>
      </c>
      <c r="L93" s="5">
        <f t="shared" si="11"/>
        <v>62.532330827067966</v>
      </c>
      <c r="M93" s="5">
        <f>getconnecttime($A$8:J93,D93,A93+C93)</f>
        <v>11.08333333333328</v>
      </c>
      <c r="N93" s="29" t="s">
        <v>343</v>
      </c>
    </row>
    <row r="94" spans="1:14" ht="12.75">
      <c r="A94" s="10">
        <v>39241</v>
      </c>
      <c r="B94" s="11">
        <v>0.8368634259259259</v>
      </c>
      <c r="C94" s="11">
        <v>0.8400115740740741</v>
      </c>
      <c r="D94" s="12" t="s">
        <v>148</v>
      </c>
      <c r="E94" s="13">
        <v>10137.9</v>
      </c>
      <c r="F94" s="12"/>
      <c r="G94" s="12"/>
      <c r="J94" s="5">
        <f t="shared" si="9"/>
        <v>4.533333333333456</v>
      </c>
      <c r="K94" s="34">
        <f t="shared" si="10"/>
        <v>0</v>
      </c>
      <c r="L94" s="5">
        <f t="shared" si="11"/>
        <v>0</v>
      </c>
      <c r="M94" s="5">
        <f>getconnecttime($A$8:J94,D94,A94+C94)</f>
        <v>15.616666666666736</v>
      </c>
      <c r="N94" s="29" t="s">
        <v>332</v>
      </c>
    </row>
    <row r="95" spans="1:14" ht="12.75">
      <c r="A95" s="10">
        <v>39241</v>
      </c>
      <c r="B95" s="11">
        <v>0.8415277777777778</v>
      </c>
      <c r="C95" s="11">
        <v>0.8498958333333334</v>
      </c>
      <c r="D95" s="12" t="s">
        <v>144</v>
      </c>
      <c r="E95" s="13">
        <v>10148.2</v>
      </c>
      <c r="F95" s="12"/>
      <c r="G95" s="12">
        <f>44903-352-1403-5198</f>
        <v>37950</v>
      </c>
      <c r="J95" s="5">
        <f t="shared" si="9"/>
        <v>12.050000000000125</v>
      </c>
      <c r="K95" s="34">
        <f t="shared" si="10"/>
        <v>37950</v>
      </c>
      <c r="L95" s="5">
        <f t="shared" si="11"/>
        <v>419.91701244812845</v>
      </c>
      <c r="M95" s="5">
        <f>getconnecttime($A$8:J95,D95,A95+C95)</f>
        <v>34.200000000000124</v>
      </c>
      <c r="N95" s="29"/>
    </row>
    <row r="96" spans="1:14" ht="12.75">
      <c r="A96" s="10">
        <v>39242</v>
      </c>
      <c r="B96" s="11">
        <v>0.004108796296296297</v>
      </c>
      <c r="C96" s="11">
        <v>0.004837962962962963</v>
      </c>
      <c r="D96" s="12" t="s">
        <v>148</v>
      </c>
      <c r="E96" s="13">
        <v>14068.9</v>
      </c>
      <c r="F96" s="12">
        <v>137</v>
      </c>
      <c r="G96" s="12"/>
      <c r="J96" s="5">
        <f t="shared" si="9"/>
        <v>1.0499999999999994</v>
      </c>
      <c r="K96" s="34">
        <f t="shared" si="10"/>
        <v>137</v>
      </c>
      <c r="L96" s="5">
        <f t="shared" si="11"/>
        <v>17.39682539682541</v>
      </c>
      <c r="M96" s="5">
        <f>getconnecttime($A$8:J96,D96,A96+C96)</f>
        <v>1.0499999999999994</v>
      </c>
      <c r="N96" s="29"/>
    </row>
    <row r="97" spans="1:14" ht="12.75">
      <c r="A97" s="10">
        <v>39242</v>
      </c>
      <c r="B97" s="11">
        <v>0.00925925925925926</v>
      </c>
      <c r="C97" s="11">
        <v>0.022523148148148143</v>
      </c>
      <c r="D97" s="12" t="s">
        <v>148</v>
      </c>
      <c r="E97" s="13">
        <v>14068.9</v>
      </c>
      <c r="F97" s="12"/>
      <c r="G97" s="12">
        <v>27989</v>
      </c>
      <c r="J97" s="5">
        <f t="shared" si="9"/>
        <v>19.09999999999999</v>
      </c>
      <c r="K97" s="34">
        <f t="shared" si="10"/>
        <v>27989</v>
      </c>
      <c r="L97" s="5">
        <f t="shared" si="11"/>
        <v>195.38568935427583</v>
      </c>
      <c r="M97" s="5">
        <f>getconnecttime($A$8:J97,D97,A97+C97)</f>
        <v>20.14999999999999</v>
      </c>
      <c r="N97" s="29"/>
    </row>
    <row r="98" spans="1:14" ht="12.75">
      <c r="A98" s="10">
        <v>39242</v>
      </c>
      <c r="B98" s="11">
        <v>0.456875</v>
      </c>
      <c r="C98" s="11">
        <v>0.4575</v>
      </c>
      <c r="D98" s="12" t="s">
        <v>202</v>
      </c>
      <c r="E98" s="13">
        <v>7101.7</v>
      </c>
      <c r="F98" s="12"/>
      <c r="G98" s="12"/>
      <c r="J98" s="5">
        <f t="shared" si="9"/>
        <v>0.9000000000000608</v>
      </c>
      <c r="K98" s="34">
        <f t="shared" si="10"/>
        <v>0</v>
      </c>
      <c r="L98" s="5">
        <f t="shared" si="11"/>
        <v>0</v>
      </c>
      <c r="M98" s="5">
        <f>getconnecttime($A$8:J98,D98,A98+C98)</f>
        <v>0.9000000000000608</v>
      </c>
      <c r="N98" s="29" t="s">
        <v>332</v>
      </c>
    </row>
    <row r="99" spans="1:14" ht="12.75">
      <c r="A99" s="10">
        <v>39242</v>
      </c>
      <c r="B99" s="11">
        <v>0.7518981481481481</v>
      </c>
      <c r="C99" s="11">
        <v>0.764363425925926</v>
      </c>
      <c r="D99" s="12" t="s">
        <v>144</v>
      </c>
      <c r="E99" s="13">
        <v>10148.2</v>
      </c>
      <c r="F99" s="12"/>
      <c r="G99" s="12">
        <v>5075</v>
      </c>
      <c r="J99" s="5">
        <f t="shared" si="9"/>
        <v>17.950000000000088</v>
      </c>
      <c r="K99" s="34">
        <f t="shared" si="10"/>
        <v>5075</v>
      </c>
      <c r="L99" s="5">
        <f t="shared" si="11"/>
        <v>37.69730733519016</v>
      </c>
      <c r="M99" s="5">
        <f>getconnecttime($A$8:J99,D99,A99+C99)</f>
        <v>17.950000000000088</v>
      </c>
      <c r="N99" s="29"/>
    </row>
    <row r="100" spans="1:14" ht="12.75">
      <c r="A100" s="10">
        <v>39242</v>
      </c>
      <c r="B100" s="11">
        <v>0.9949189814814815</v>
      </c>
      <c r="C100" s="11">
        <v>0.9960416666666667</v>
      </c>
      <c r="D100" s="12" t="s">
        <v>144</v>
      </c>
      <c r="E100" s="13">
        <v>10148.2</v>
      </c>
      <c r="F100" s="12">
        <v>148</v>
      </c>
      <c r="G100" s="12"/>
      <c r="J100" s="5">
        <f t="shared" si="9"/>
        <v>1.6166666666667062</v>
      </c>
      <c r="K100" s="34">
        <f t="shared" si="10"/>
        <v>148</v>
      </c>
      <c r="L100" s="5">
        <f t="shared" si="11"/>
        <v>12.20618556701001</v>
      </c>
      <c r="M100" s="5">
        <f>getconnecttime($A$8:J100,D100,A100+C100)</f>
        <v>19.566666666666794</v>
      </c>
      <c r="N100" s="29"/>
    </row>
    <row r="101" spans="1:14" ht="12.75">
      <c r="A101" s="10">
        <v>39242</v>
      </c>
      <c r="B101" s="11">
        <v>0.9989583333333334</v>
      </c>
      <c r="C101" s="11">
        <v>0.001423611111111111</v>
      </c>
      <c r="D101" s="12" t="s">
        <v>144</v>
      </c>
      <c r="E101" s="13">
        <v>10148.2</v>
      </c>
      <c r="F101" s="12">
        <v>274</v>
      </c>
      <c r="G101" s="12">
        <v>1141</v>
      </c>
      <c r="J101" s="5">
        <f t="shared" si="9"/>
        <v>3.5499999999997556</v>
      </c>
      <c r="K101" s="34">
        <f t="shared" si="10"/>
        <v>1415</v>
      </c>
      <c r="L101" s="5">
        <f t="shared" si="11"/>
        <v>53.14553990610695</v>
      </c>
      <c r="M101" s="5">
        <f>getconnecttime($A$8:J101,D101,A101+C101)</f>
        <v>23.11666666666655</v>
      </c>
      <c r="N101" s="29"/>
    </row>
    <row r="102" spans="1:14" ht="12.75">
      <c r="A102" s="10">
        <v>39243</v>
      </c>
      <c r="B102" s="11">
        <v>0.025231481481481483</v>
      </c>
      <c r="C102" s="11">
        <v>0.031435185185185184</v>
      </c>
      <c r="D102" s="12" t="s">
        <v>144</v>
      </c>
      <c r="E102" s="13">
        <v>10148.2</v>
      </c>
      <c r="F102" s="12"/>
      <c r="G102" s="12">
        <v>4339</v>
      </c>
      <c r="J102" s="5">
        <f t="shared" si="9"/>
        <v>8.93333333333333</v>
      </c>
      <c r="K102" s="34">
        <f t="shared" si="10"/>
        <v>4339</v>
      </c>
      <c r="L102" s="5">
        <f t="shared" si="11"/>
        <v>64.76119402985077</v>
      </c>
      <c r="M102" s="5">
        <f>getconnecttime($A$8:J102,D102,A102+C102)</f>
        <v>8.93333333333333</v>
      </c>
      <c r="N102" s="29" t="s">
        <v>341</v>
      </c>
    </row>
    <row r="103" spans="1:14" ht="12.75">
      <c r="A103" s="10">
        <v>39243</v>
      </c>
      <c r="B103" s="11">
        <v>0.032511574074074075</v>
      </c>
      <c r="C103" s="11">
        <v>0.037592592592592594</v>
      </c>
      <c r="D103" s="12" t="s">
        <v>148</v>
      </c>
      <c r="E103" s="13">
        <v>10137.9</v>
      </c>
      <c r="F103" s="12"/>
      <c r="G103" s="12">
        <f>4410-G102</f>
        <v>71</v>
      </c>
      <c r="J103" s="5">
        <f t="shared" si="9"/>
        <v>7.316666666666668</v>
      </c>
      <c r="K103" s="34">
        <f t="shared" si="10"/>
        <v>71</v>
      </c>
      <c r="L103" s="5">
        <f t="shared" si="11"/>
        <v>1.2938496583143506</v>
      </c>
      <c r="M103" s="5">
        <f>getconnecttime($A$8:J103,D103,A103+C103)</f>
        <v>7.316666666666668</v>
      </c>
      <c r="N103" s="29"/>
    </row>
    <row r="104" spans="1:14" ht="12.75">
      <c r="A104" s="10">
        <v>39243</v>
      </c>
      <c r="B104" s="11">
        <v>0.6562847222222222</v>
      </c>
      <c r="C104" s="11">
        <v>0.6614814814814814</v>
      </c>
      <c r="D104" s="12" t="s">
        <v>148</v>
      </c>
      <c r="E104" s="13">
        <v>14068.9</v>
      </c>
      <c r="F104" s="12">
        <v>170</v>
      </c>
      <c r="G104" s="12">
        <v>452</v>
      </c>
      <c r="J104" s="5">
        <f t="shared" si="9"/>
        <v>7.483333333333277</v>
      </c>
      <c r="K104" s="34">
        <f t="shared" si="10"/>
        <v>622</v>
      </c>
      <c r="L104" s="5">
        <f t="shared" si="11"/>
        <v>11.082405345211665</v>
      </c>
      <c r="M104" s="5">
        <f>getconnecttime($A$8:J104,D104,A104+C104)</f>
        <v>14.799999999999946</v>
      </c>
      <c r="N104" s="29" t="s">
        <v>341</v>
      </c>
    </row>
    <row r="105" spans="1:14" ht="12.75">
      <c r="A105" s="10">
        <v>39243</v>
      </c>
      <c r="B105" s="11">
        <v>0.9485069444444445</v>
      </c>
      <c r="C105" s="11">
        <v>0.9499189814814816</v>
      </c>
      <c r="D105" s="12" t="s">
        <v>148</v>
      </c>
      <c r="E105" s="13">
        <v>10137.9</v>
      </c>
      <c r="F105" s="12"/>
      <c r="G105" s="12"/>
      <c r="J105" s="5">
        <f t="shared" si="9"/>
        <v>2.0333333333333847</v>
      </c>
      <c r="K105" s="34">
        <f t="shared" si="10"/>
        <v>0</v>
      </c>
      <c r="L105" s="5">
        <f t="shared" si="11"/>
        <v>0</v>
      </c>
      <c r="M105" s="5">
        <f>getconnecttime($A$8:J105,D105,A105+C105)</f>
        <v>16.83333333333333</v>
      </c>
      <c r="N105" s="29" t="s">
        <v>332</v>
      </c>
    </row>
    <row r="106" spans="1:14" ht="12.75">
      <c r="A106" s="10">
        <v>39243</v>
      </c>
      <c r="B106" s="11">
        <v>0.9535300925925926</v>
      </c>
      <c r="C106" s="37">
        <v>0.9672106481481482</v>
      </c>
      <c r="D106" s="37" t="s">
        <v>185</v>
      </c>
      <c r="E106" s="13">
        <v>14101.7</v>
      </c>
      <c r="F106" s="12"/>
      <c r="G106" s="12">
        <v>7403</v>
      </c>
      <c r="J106" s="5">
        <f t="shared" si="9"/>
        <v>19.700000000000042</v>
      </c>
      <c r="K106" s="34">
        <f t="shared" si="10"/>
        <v>7403</v>
      </c>
      <c r="L106" s="5">
        <f t="shared" si="11"/>
        <v>50.10490693739414</v>
      </c>
      <c r="M106" s="5">
        <f>getconnecttime($A$8:J106,D106,A106+C106)</f>
        <v>19.700000000000042</v>
      </c>
      <c r="N106" s="29"/>
    </row>
    <row r="107" spans="1:14" ht="12.75">
      <c r="A107" s="10">
        <v>39243</v>
      </c>
      <c r="B107" s="11">
        <v>0.9901620370370371</v>
      </c>
      <c r="C107" s="11">
        <v>0.9970949074074075</v>
      </c>
      <c r="D107" s="12" t="s">
        <v>148</v>
      </c>
      <c r="E107" s="13">
        <v>10137.9</v>
      </c>
      <c r="F107" s="12"/>
      <c r="G107" s="12"/>
      <c r="J107" s="5">
        <f t="shared" si="9"/>
        <v>9.983333333333348</v>
      </c>
      <c r="K107" s="34">
        <f t="shared" si="10"/>
        <v>0</v>
      </c>
      <c r="L107" s="5">
        <f t="shared" si="11"/>
        <v>0</v>
      </c>
      <c r="M107" s="5">
        <f>getconnecttime($A$8:J107,D107,A107+C107)</f>
        <v>26.816666666666677</v>
      </c>
      <c r="N107" s="29" t="s">
        <v>344</v>
      </c>
    </row>
    <row r="108" spans="1:14" ht="12.75">
      <c r="A108" s="10">
        <v>39244</v>
      </c>
      <c r="B108" s="11">
        <v>0.20760416666666667</v>
      </c>
      <c r="C108" s="11">
        <v>0.22217592592592594</v>
      </c>
      <c r="D108" s="12" t="s">
        <v>144</v>
      </c>
      <c r="E108" s="13">
        <v>7096.5</v>
      </c>
      <c r="F108" s="12"/>
      <c r="G108" s="12">
        <v>5146</v>
      </c>
      <c r="J108" s="5">
        <f t="shared" si="9"/>
        <v>20.98333333333335</v>
      </c>
      <c r="K108" s="34">
        <f t="shared" si="10"/>
        <v>5146</v>
      </c>
      <c r="L108" s="5">
        <f t="shared" si="11"/>
        <v>32.698967434471776</v>
      </c>
      <c r="M108" s="5">
        <f>getconnecttime($A$8:J108,D108,A108+C108)</f>
        <v>20.98333333333335</v>
      </c>
      <c r="N108" s="29"/>
    </row>
    <row r="109" spans="1:14" ht="12.75">
      <c r="A109" s="10">
        <v>39244</v>
      </c>
      <c r="B109" s="11">
        <v>0.22471064814814815</v>
      </c>
      <c r="C109" s="11">
        <v>0.2266898148148148</v>
      </c>
      <c r="D109" s="12" t="s">
        <v>182</v>
      </c>
      <c r="E109" s="13">
        <v>10145.2</v>
      </c>
      <c r="F109" s="12"/>
      <c r="G109" s="12"/>
      <c r="J109" s="5">
        <f t="shared" si="9"/>
        <v>2.849999999999966</v>
      </c>
      <c r="K109" s="34">
        <f t="shared" si="10"/>
        <v>0</v>
      </c>
      <c r="L109" s="5">
        <f t="shared" si="11"/>
        <v>0</v>
      </c>
      <c r="M109" s="5">
        <f>getconnecttime($A$8:J109,D109,A109+C109)</f>
        <v>2.849999999999966</v>
      </c>
      <c r="N109" s="29" t="s">
        <v>332</v>
      </c>
    </row>
    <row r="110" spans="1:14" ht="12.75">
      <c r="A110" s="10">
        <v>39244</v>
      </c>
      <c r="B110" s="11">
        <v>0.22747685185185185</v>
      </c>
      <c r="C110" s="11">
        <v>0.23042824074074075</v>
      </c>
      <c r="D110" s="12" t="s">
        <v>202</v>
      </c>
      <c r="E110" s="13">
        <v>7101.7</v>
      </c>
      <c r="F110" s="12"/>
      <c r="G110" s="12">
        <v>500</v>
      </c>
      <c r="J110" s="5">
        <f t="shared" si="9"/>
        <v>4.250000000000025</v>
      </c>
      <c r="K110" s="34">
        <f t="shared" si="10"/>
        <v>500</v>
      </c>
      <c r="L110" s="5">
        <f t="shared" si="11"/>
        <v>15.68627450980383</v>
      </c>
      <c r="M110" s="5">
        <f>getconnecttime($A$8:J110,D110,A110+C110)</f>
        <v>4.250000000000025</v>
      </c>
      <c r="N110" s="29" t="s">
        <v>345</v>
      </c>
    </row>
    <row r="111" spans="1:14" ht="12.75">
      <c r="A111" s="10">
        <v>39244</v>
      </c>
      <c r="B111" s="11">
        <v>0.9434953703703703</v>
      </c>
      <c r="C111" s="11">
        <v>0.9468055555555556</v>
      </c>
      <c r="D111" s="12" t="s">
        <v>200</v>
      </c>
      <c r="E111" s="13">
        <v>14066.9</v>
      </c>
      <c r="F111" s="12">
        <v>215</v>
      </c>
      <c r="G111" s="12">
        <f>9150-6972</f>
        <v>2178</v>
      </c>
      <c r="J111" s="5">
        <f t="shared" si="9"/>
        <v>4.766666666666719</v>
      </c>
      <c r="K111" s="34">
        <f t="shared" si="10"/>
        <v>2393</v>
      </c>
      <c r="L111" s="5">
        <f t="shared" si="11"/>
        <v>66.93706293706221</v>
      </c>
      <c r="M111" s="5">
        <f>getconnecttime($A$8:J111,D111,A111+C111)</f>
        <v>4.766666666666719</v>
      </c>
      <c r="N111" s="29"/>
    </row>
    <row r="112" spans="1:14" ht="12.75">
      <c r="A112" s="10">
        <v>39245</v>
      </c>
      <c r="B112" s="11">
        <v>0.9355092592592592</v>
      </c>
      <c r="C112" s="11">
        <v>0.9376388888888889</v>
      </c>
      <c r="D112" s="12" t="s">
        <v>200</v>
      </c>
      <c r="E112" s="13">
        <v>10143.4</v>
      </c>
      <c r="F112" s="12"/>
      <c r="G112" s="12"/>
      <c r="J112" s="5">
        <f aca="true" t="shared" si="12" ref="J112:J135">IF(C112&gt;0,IF(C112&lt;B112,C112+1-B112,C112-B112)*24*60,0)</f>
        <v>3.066666666666773</v>
      </c>
      <c r="K112" s="34">
        <f aca="true" t="shared" si="13" ref="K112:K135">F112+G112</f>
        <v>0</v>
      </c>
      <c r="L112" s="5">
        <f aca="true" t="shared" si="14" ref="L112:L135">IF(J112&gt;0,K112/J112/60*8,0)</f>
        <v>0</v>
      </c>
      <c r="M112" s="5">
        <f>getconnecttime($A$8:J112,D112,A112+C112)</f>
        <v>3.066666666666773</v>
      </c>
      <c r="N112" s="29" t="s">
        <v>332</v>
      </c>
    </row>
    <row r="113" spans="1:14" ht="12.75">
      <c r="A113" s="10">
        <v>39246</v>
      </c>
      <c r="B113" s="11">
        <v>0.404386574074074</v>
      </c>
      <c r="C113" s="11">
        <v>0.4197685185185185</v>
      </c>
      <c r="D113" s="12" t="s">
        <v>148</v>
      </c>
      <c r="E113" s="13">
        <v>7094</v>
      </c>
      <c r="F113" s="12">
        <v>229</v>
      </c>
      <c r="G113" s="12">
        <f>67247-1105+285</f>
        <v>66427</v>
      </c>
      <c r="J113" s="5">
        <f t="shared" si="12"/>
        <v>22.150000000000027</v>
      </c>
      <c r="K113" s="34">
        <f t="shared" si="13"/>
        <v>66656</v>
      </c>
      <c r="L113" s="5">
        <f t="shared" si="14"/>
        <v>401.2400300978174</v>
      </c>
      <c r="M113" s="5">
        <f>getconnecttime($A$8:J113,D113,A113+C113)</f>
        <v>22.150000000000027</v>
      </c>
      <c r="N113" s="29"/>
    </row>
    <row r="114" spans="1:14" ht="12.75">
      <c r="A114" s="10">
        <v>39246</v>
      </c>
      <c r="B114" s="11">
        <v>0.5821064814814815</v>
      </c>
      <c r="C114" s="11">
        <v>0.5828587962962963</v>
      </c>
      <c r="D114" s="12" t="s">
        <v>148</v>
      </c>
      <c r="E114" s="13">
        <v>10137.9</v>
      </c>
      <c r="F114" s="12">
        <v>222</v>
      </c>
      <c r="G114" s="12"/>
      <c r="J114" s="5">
        <f t="shared" si="12"/>
        <v>1.083333333333396</v>
      </c>
      <c r="K114" s="34">
        <f t="shared" si="13"/>
        <v>222</v>
      </c>
      <c r="L114" s="5">
        <f t="shared" si="14"/>
        <v>27.32307692307534</v>
      </c>
      <c r="M114" s="5">
        <f>getconnecttime($A$8:J114,D114,A114+C114)</f>
        <v>23.233333333333423</v>
      </c>
      <c r="N114" s="29"/>
    </row>
    <row r="115" spans="1:14" ht="12.75">
      <c r="A115" s="10">
        <v>39246</v>
      </c>
      <c r="B115" s="11">
        <v>0.5877662037037037</v>
      </c>
      <c r="C115" s="11">
        <v>0.5895138888888889</v>
      </c>
      <c r="D115" s="12" t="s">
        <v>144</v>
      </c>
      <c r="E115" s="13">
        <v>10148.2</v>
      </c>
      <c r="F115" s="12"/>
      <c r="G115" s="12">
        <f>71033-11253</f>
        <v>59780</v>
      </c>
      <c r="J115" s="5">
        <f t="shared" si="12"/>
        <v>2.516666666666687</v>
      </c>
      <c r="K115" s="34">
        <f t="shared" si="13"/>
        <v>59780</v>
      </c>
      <c r="L115" s="5">
        <f t="shared" si="14"/>
        <v>3167.1523178807693</v>
      </c>
      <c r="M115" s="5">
        <f>getconnecttime($A$8:J115,D115,A115+C115)</f>
        <v>2.516666666666687</v>
      </c>
      <c r="N115" s="29"/>
    </row>
    <row r="116" spans="1:14" ht="12.75">
      <c r="A116" s="10">
        <v>39246</v>
      </c>
      <c r="B116" s="11">
        <v>0.59</v>
      </c>
      <c r="C116" s="11">
        <v>0.5990740740740741</v>
      </c>
      <c r="D116" s="12" t="s">
        <v>144</v>
      </c>
      <c r="E116" s="13">
        <v>10148.2</v>
      </c>
      <c r="F116" s="12"/>
      <c r="G116" s="12">
        <v>3553</v>
      </c>
      <c r="J116" s="5">
        <f t="shared" si="12"/>
        <v>13.066666666666737</v>
      </c>
      <c r="K116" s="34">
        <f t="shared" si="13"/>
        <v>3553</v>
      </c>
      <c r="L116" s="5">
        <f t="shared" si="14"/>
        <v>36.25510204081613</v>
      </c>
      <c r="M116" s="5">
        <f>getconnecttime($A$8:J116,D116,A116+C116)</f>
        <v>15.583333333333425</v>
      </c>
      <c r="N116" s="29" t="s">
        <v>343</v>
      </c>
    </row>
    <row r="117" spans="1:14" ht="12.75">
      <c r="A117" s="10">
        <v>39247</v>
      </c>
      <c r="B117" s="11">
        <v>0.185625</v>
      </c>
      <c r="C117" s="11">
        <v>0.18743055555555554</v>
      </c>
      <c r="D117" s="12" t="s">
        <v>148</v>
      </c>
      <c r="E117" s="13">
        <v>7094</v>
      </c>
      <c r="F117" s="12"/>
      <c r="G117" s="12"/>
      <c r="J117" s="5">
        <f t="shared" si="12"/>
        <v>2.599999999999967</v>
      </c>
      <c r="K117" s="34">
        <f t="shared" si="13"/>
        <v>0</v>
      </c>
      <c r="L117" s="5">
        <f t="shared" si="14"/>
        <v>0</v>
      </c>
      <c r="M117" s="5">
        <f>getconnecttime($A$8:J117,D117,A117+C117)</f>
        <v>2.599999999999967</v>
      </c>
      <c r="N117" s="29" t="s">
        <v>332</v>
      </c>
    </row>
    <row r="118" spans="1:14" ht="12.75">
      <c r="A118" s="10">
        <v>39247</v>
      </c>
      <c r="B118" s="11">
        <v>0.18769675925925924</v>
      </c>
      <c r="C118" s="11">
        <v>0.18837962962962962</v>
      </c>
      <c r="D118" s="12" t="s">
        <v>148</v>
      </c>
      <c r="E118" s="13">
        <v>7094</v>
      </c>
      <c r="F118" s="12"/>
      <c r="G118" s="12"/>
      <c r="J118" s="5">
        <f t="shared" si="12"/>
        <v>0.9833333333333405</v>
      </c>
      <c r="K118" s="34">
        <f t="shared" si="13"/>
        <v>0</v>
      </c>
      <c r="L118" s="5">
        <f t="shared" si="14"/>
        <v>0</v>
      </c>
      <c r="M118" s="5">
        <f>getconnecttime($A$8:J118,D118,A118+C118)</f>
        <v>3.5833333333333073</v>
      </c>
      <c r="N118" s="29" t="s">
        <v>332</v>
      </c>
    </row>
    <row r="119" spans="1:14" ht="12.75">
      <c r="A119" s="10">
        <v>39247</v>
      </c>
      <c r="B119" s="11">
        <v>0.18915509259259258</v>
      </c>
      <c r="C119" s="11">
        <v>0.18953703703703703</v>
      </c>
      <c r="D119" s="12" t="s">
        <v>171</v>
      </c>
      <c r="E119" s="13">
        <v>3593</v>
      </c>
      <c r="F119" s="12"/>
      <c r="G119" s="12"/>
      <c r="J119" s="5">
        <f t="shared" si="12"/>
        <v>0.550000000000006</v>
      </c>
      <c r="K119" s="34">
        <f t="shared" si="13"/>
        <v>0</v>
      </c>
      <c r="L119" s="5">
        <f t="shared" si="14"/>
        <v>0</v>
      </c>
      <c r="M119" s="5">
        <f>getconnecttime($A$8:J119,D119,A119+C119)</f>
        <v>0.550000000000006</v>
      </c>
      <c r="N119" s="29" t="s">
        <v>346</v>
      </c>
    </row>
    <row r="120" spans="1:14" ht="12.75">
      <c r="A120" s="10">
        <v>39247</v>
      </c>
      <c r="B120" s="11">
        <v>0.1905787037037037</v>
      </c>
      <c r="C120" s="11">
        <v>0.19144675925925925</v>
      </c>
      <c r="D120" s="12" t="s">
        <v>144</v>
      </c>
      <c r="E120" s="13">
        <v>3631</v>
      </c>
      <c r="F120" s="12"/>
      <c r="G120" s="12"/>
      <c r="J120" s="5">
        <f t="shared" si="12"/>
        <v>1.2499999999999956</v>
      </c>
      <c r="K120" s="34">
        <f t="shared" si="13"/>
        <v>0</v>
      </c>
      <c r="L120" s="5">
        <f t="shared" si="14"/>
        <v>0</v>
      </c>
      <c r="M120" s="5">
        <f>getconnecttime($A$8:J120,D120,A120+C120)</f>
        <v>1.2499999999999956</v>
      </c>
      <c r="N120" s="29" t="s">
        <v>332</v>
      </c>
    </row>
    <row r="121" spans="1:14" ht="12.75">
      <c r="A121" s="10">
        <v>39247</v>
      </c>
      <c r="B121" s="11">
        <v>0.19289351851851852</v>
      </c>
      <c r="C121" s="11">
        <v>0.19800925925925927</v>
      </c>
      <c r="D121" s="12" t="s">
        <v>202</v>
      </c>
      <c r="E121" s="13">
        <v>7107.7</v>
      </c>
      <c r="F121" s="12">
        <v>952</v>
      </c>
      <c r="G121" s="12">
        <f>20550-492-1475-11253</f>
        <v>7330</v>
      </c>
      <c r="J121" s="5">
        <f t="shared" si="12"/>
        <v>7.366666666666686</v>
      </c>
      <c r="K121" s="34">
        <f t="shared" si="13"/>
        <v>8282</v>
      </c>
      <c r="L121" s="5">
        <f t="shared" si="14"/>
        <v>149.9004524886874</v>
      </c>
      <c r="M121" s="5">
        <f>getconnecttime($A$8:J121,D121,A121+C121)</f>
        <v>7.366666666666686</v>
      </c>
      <c r="N121" s="29" t="s">
        <v>347</v>
      </c>
    </row>
    <row r="122" spans="1:14" ht="12.75">
      <c r="A122" s="10">
        <v>39247</v>
      </c>
      <c r="B122" s="11">
        <v>0.9792476851851851</v>
      </c>
      <c r="C122" s="11">
        <v>0.982650462962963</v>
      </c>
      <c r="D122" s="12" t="s">
        <v>148</v>
      </c>
      <c r="E122" s="13">
        <v>10137.9</v>
      </c>
      <c r="F122" s="12"/>
      <c r="G122" s="12">
        <f>10175-3804</f>
        <v>6371</v>
      </c>
      <c r="J122" s="5">
        <f t="shared" si="12"/>
        <v>4.9000000000001265</v>
      </c>
      <c r="K122" s="34">
        <f t="shared" si="13"/>
        <v>6371</v>
      </c>
      <c r="L122" s="5">
        <f t="shared" si="14"/>
        <v>173.36054421768262</v>
      </c>
      <c r="M122" s="5">
        <f>getconnecttime($A$8:J122,D122,A122+C122)</f>
        <v>8.483333333333434</v>
      </c>
      <c r="N122" s="29"/>
    </row>
    <row r="123" spans="1:14" ht="12.75">
      <c r="A123" s="10">
        <v>39247</v>
      </c>
      <c r="B123" s="11">
        <v>0.9916666666666667</v>
      </c>
      <c r="C123" s="11">
        <v>0.9925810185185185</v>
      </c>
      <c r="D123" s="12" t="s">
        <v>148</v>
      </c>
      <c r="E123" s="13">
        <v>10137.9</v>
      </c>
      <c r="F123" s="12">
        <v>488</v>
      </c>
      <c r="G123" s="12"/>
      <c r="J123" s="5">
        <f t="shared" si="12"/>
        <v>1.3166666666666593</v>
      </c>
      <c r="K123" s="34">
        <f t="shared" si="13"/>
        <v>488</v>
      </c>
      <c r="L123" s="5">
        <f t="shared" si="14"/>
        <v>49.41772151898762</v>
      </c>
      <c r="M123" s="5">
        <f>getconnecttime($A$8:J123,D123,A123+C123)</f>
        <v>9.800000000000093</v>
      </c>
      <c r="N123" s="29"/>
    </row>
    <row r="124" spans="1:14" ht="12.75">
      <c r="A124" s="10">
        <v>39248</v>
      </c>
      <c r="B124" s="11">
        <v>0.6893634259259259</v>
      </c>
      <c r="C124" s="11">
        <v>0.6920949074074074</v>
      </c>
      <c r="D124" s="12" t="s">
        <v>148</v>
      </c>
      <c r="E124" s="13">
        <v>10137.9</v>
      </c>
      <c r="F124" s="12"/>
      <c r="G124" s="12"/>
      <c r="J124" s="5">
        <f t="shared" si="12"/>
        <v>3.933333333333362</v>
      </c>
      <c r="K124" s="34">
        <f t="shared" si="13"/>
        <v>0</v>
      </c>
      <c r="L124" s="5">
        <f t="shared" si="14"/>
        <v>0</v>
      </c>
      <c r="M124" s="5">
        <f>getconnecttime($A$8:J124,D124,A124+C124)</f>
        <v>10745.766666666666</v>
      </c>
      <c r="N124" s="29" t="s">
        <v>332</v>
      </c>
    </row>
    <row r="125" spans="1:14" ht="12.75">
      <c r="A125" s="10">
        <v>39251</v>
      </c>
      <c r="B125" s="11">
        <v>0.5690046296296296</v>
      </c>
      <c r="C125" s="11">
        <v>0.5700115740740741</v>
      </c>
      <c r="D125" s="12" t="s">
        <v>148</v>
      </c>
      <c r="E125" s="13">
        <v>7094</v>
      </c>
      <c r="F125" s="12"/>
      <c r="G125" s="12"/>
      <c r="J125" s="5">
        <f t="shared" si="12"/>
        <v>1.4500000000000668</v>
      </c>
      <c r="K125" s="34">
        <f t="shared" si="13"/>
        <v>0</v>
      </c>
      <c r="L125" s="5">
        <f t="shared" si="14"/>
        <v>0</v>
      </c>
      <c r="M125" s="5">
        <f>getconnecttime($A$8:J125,D125,A125+C125)</f>
        <v>1.4500000000000668</v>
      </c>
      <c r="N125" s="29" t="s">
        <v>332</v>
      </c>
    </row>
    <row r="126" spans="1:14" ht="12.75">
      <c r="A126" s="10">
        <v>39251</v>
      </c>
      <c r="B126" s="11">
        <v>0.5708217592592593</v>
      </c>
      <c r="C126" s="11">
        <v>0.5768287037037038</v>
      </c>
      <c r="D126" s="12" t="s">
        <v>200</v>
      </c>
      <c r="E126" s="13">
        <v>10143.4</v>
      </c>
      <c r="F126" s="12">
        <v>221</v>
      </c>
      <c r="G126" s="12">
        <f>128001-47401</f>
        <v>80600</v>
      </c>
      <c r="J126" s="5">
        <f t="shared" si="12"/>
        <v>8.650000000000073</v>
      </c>
      <c r="K126" s="34">
        <f t="shared" si="13"/>
        <v>80821</v>
      </c>
      <c r="L126" s="5">
        <f t="shared" si="14"/>
        <v>1245.7957610789877</v>
      </c>
      <c r="M126" s="5">
        <f>getconnecttime($A$8:J126,D126,A126+C126)</f>
        <v>8.650000000000073</v>
      </c>
      <c r="N126" s="29"/>
    </row>
    <row r="127" spans="1:14" ht="12.75">
      <c r="A127" s="10">
        <v>39251</v>
      </c>
      <c r="B127" s="11">
        <v>0.8011111111111111</v>
      </c>
      <c r="C127" s="11">
        <v>0.8312847222222222</v>
      </c>
      <c r="D127" s="12" t="s">
        <v>182</v>
      </c>
      <c r="E127" s="13">
        <v>10145.2</v>
      </c>
      <c r="F127" s="12">
        <v>30101</v>
      </c>
      <c r="G127" s="12">
        <v>277</v>
      </c>
      <c r="J127" s="5">
        <f t="shared" si="12"/>
        <v>43.44999999999992</v>
      </c>
      <c r="K127" s="34">
        <f t="shared" si="13"/>
        <v>30378</v>
      </c>
      <c r="L127" s="5">
        <f t="shared" si="14"/>
        <v>93.21979286536266</v>
      </c>
      <c r="M127" s="5">
        <f>getconnecttime($A$8:J127,D127,A127+C127)</f>
        <v>43.44999999999992</v>
      </c>
      <c r="N127" s="29"/>
    </row>
    <row r="128" spans="1:14" ht="12.75">
      <c r="A128" s="10">
        <v>39251</v>
      </c>
      <c r="B128" s="11">
        <v>0.8549189814814815</v>
      </c>
      <c r="C128" s="11">
        <v>0.8589467592592593</v>
      </c>
      <c r="D128" s="12" t="s">
        <v>144</v>
      </c>
      <c r="E128" s="13">
        <v>10148.2</v>
      </c>
      <c r="F128" s="12">
        <v>1713</v>
      </c>
      <c r="G128" s="12"/>
      <c r="J128" s="5">
        <f t="shared" si="12"/>
        <v>5.800000000000107</v>
      </c>
      <c r="K128" s="34">
        <f t="shared" si="13"/>
        <v>1713</v>
      </c>
      <c r="L128" s="5">
        <f t="shared" si="14"/>
        <v>39.37931034482686</v>
      </c>
      <c r="M128" s="5">
        <f>getconnecttime($A$8:J128,D128,A128+C128)</f>
        <v>5.800000000000107</v>
      </c>
      <c r="N128" s="29"/>
    </row>
    <row r="129" spans="1:14" ht="12.75">
      <c r="A129" s="10">
        <v>39251</v>
      </c>
      <c r="B129" s="11">
        <v>0.9382523148148149</v>
      </c>
      <c r="C129" s="11">
        <v>0.9451041666666667</v>
      </c>
      <c r="D129" s="12" t="s">
        <v>182</v>
      </c>
      <c r="E129" s="13">
        <v>10145.2</v>
      </c>
      <c r="F129" s="12">
        <v>1283</v>
      </c>
      <c r="G129" s="12"/>
      <c r="J129" s="5">
        <f t="shared" si="12"/>
        <v>9.866666666666717</v>
      </c>
      <c r="K129" s="34">
        <f t="shared" si="13"/>
        <v>1283</v>
      </c>
      <c r="L129" s="5">
        <f t="shared" si="14"/>
        <v>17.33783783783775</v>
      </c>
      <c r="M129" s="5">
        <f>getconnecttime($A$8:J129,D129,A129+C129)</f>
        <v>53.316666666666634</v>
      </c>
      <c r="N129" s="29"/>
    </row>
    <row r="130" spans="1:14" ht="12.75">
      <c r="A130" s="10">
        <v>39252</v>
      </c>
      <c r="B130" s="11">
        <v>0.4596412037037037</v>
      </c>
      <c r="C130" s="11">
        <v>0.4606828703703704</v>
      </c>
      <c r="D130" s="12" t="s">
        <v>200</v>
      </c>
      <c r="E130" s="13">
        <v>10143.4</v>
      </c>
      <c r="F130" s="12">
        <v>423</v>
      </c>
      <c r="G130" s="12"/>
      <c r="J130" s="5">
        <f t="shared" si="12"/>
        <v>1.5000000000000746</v>
      </c>
      <c r="K130" s="34">
        <f t="shared" si="13"/>
        <v>423</v>
      </c>
      <c r="L130" s="5">
        <f t="shared" si="14"/>
        <v>37.599999999998126</v>
      </c>
      <c r="M130" s="5">
        <f>getconnecttime($A$8:J130,D130,A130+C130)</f>
        <v>1.5000000000000746</v>
      </c>
      <c r="N130" s="29"/>
    </row>
    <row r="131" spans="1:14" ht="12.75">
      <c r="A131" s="10">
        <v>39252</v>
      </c>
      <c r="B131" s="11">
        <v>0.4615972222222222</v>
      </c>
      <c r="C131" s="11">
        <v>0.46217592592592593</v>
      </c>
      <c r="D131" s="12" t="s">
        <v>182</v>
      </c>
      <c r="E131" s="13">
        <v>10145.2</v>
      </c>
      <c r="F131" s="12"/>
      <c r="G131" s="12"/>
      <c r="J131" s="5">
        <f t="shared" si="12"/>
        <v>0.833333333333357</v>
      </c>
      <c r="K131" s="34">
        <f t="shared" si="13"/>
        <v>0</v>
      </c>
      <c r="L131" s="5">
        <f t="shared" si="14"/>
        <v>0</v>
      </c>
      <c r="M131" s="5">
        <f>getconnecttime($A$8:J131,D131,A131+C131)</f>
        <v>0.833333333333357</v>
      </c>
      <c r="N131" s="29" t="s">
        <v>336</v>
      </c>
    </row>
    <row r="132" spans="1:14" ht="12.75">
      <c r="A132" s="10">
        <v>39252</v>
      </c>
      <c r="B132" s="11">
        <v>0.5597800925925925</v>
      </c>
      <c r="C132" s="11">
        <v>0.5668634259259259</v>
      </c>
      <c r="D132" s="37" t="s">
        <v>185</v>
      </c>
      <c r="E132" s="13">
        <v>10143.7</v>
      </c>
      <c r="F132" s="12">
        <v>1107</v>
      </c>
      <c r="G132" s="12">
        <f>781</f>
        <v>781</v>
      </c>
      <c r="J132" s="5">
        <f t="shared" si="12"/>
        <v>10.199999999999996</v>
      </c>
      <c r="K132" s="34">
        <f t="shared" si="13"/>
        <v>1888</v>
      </c>
      <c r="L132" s="5">
        <f t="shared" si="14"/>
        <v>24.679738562091515</v>
      </c>
      <c r="M132" s="5">
        <f>getconnecttime($A$8:J132,D132,A132+C132)</f>
        <v>10.199999999999996</v>
      </c>
      <c r="N132" s="29" t="s">
        <v>348</v>
      </c>
    </row>
    <row r="133" spans="1:14" ht="12.75">
      <c r="A133" s="10"/>
      <c r="B133" s="11"/>
      <c r="C133" s="11"/>
      <c r="D133" s="12"/>
      <c r="E133" s="13"/>
      <c r="F133" s="12"/>
      <c r="G133" s="12"/>
      <c r="J133" s="5">
        <f t="shared" si="12"/>
        <v>0</v>
      </c>
      <c r="K133" s="34">
        <f t="shared" si="13"/>
        <v>0</v>
      </c>
      <c r="L133" s="5">
        <f t="shared" si="14"/>
        <v>0</v>
      </c>
      <c r="M133" s="5">
        <f>getconnecttime($A$8:J133,D133,A133+C133)</f>
        <v>0</v>
      </c>
      <c r="N133" s="29"/>
    </row>
    <row r="134" spans="1:14" ht="12.75">
      <c r="A134" s="10"/>
      <c r="B134" s="11"/>
      <c r="C134" s="11"/>
      <c r="D134" s="12"/>
      <c r="E134" s="13"/>
      <c r="F134" s="12"/>
      <c r="G134" s="12"/>
      <c r="J134" s="5">
        <f t="shared" si="12"/>
        <v>0</v>
      </c>
      <c r="K134" s="34">
        <f t="shared" si="13"/>
        <v>0</v>
      </c>
      <c r="L134" s="5">
        <f t="shared" si="14"/>
        <v>0</v>
      </c>
      <c r="M134" s="5">
        <f>getconnecttime($A$8:J134,D134,A134+C134)</f>
        <v>0</v>
      </c>
      <c r="N134" s="29"/>
    </row>
    <row r="135" spans="1:14" ht="12.75">
      <c r="A135" s="10"/>
      <c r="B135" s="11"/>
      <c r="C135" s="11"/>
      <c r="D135" s="12"/>
      <c r="E135" s="13"/>
      <c r="F135" s="12"/>
      <c r="G135" s="12"/>
      <c r="J135" s="5">
        <f t="shared" si="12"/>
        <v>0</v>
      </c>
      <c r="K135" s="34">
        <f t="shared" si="13"/>
        <v>0</v>
      </c>
      <c r="L135" s="5">
        <f t="shared" si="14"/>
        <v>0</v>
      </c>
      <c r="M135" s="5">
        <f>getconnecttime($A$8:J135,D135,A135+C135)</f>
        <v>0</v>
      </c>
      <c r="N135" s="29"/>
    </row>
    <row r="136" spans="1:14" ht="12.75">
      <c r="A136" s="10"/>
      <c r="B136" s="11"/>
      <c r="C136" s="11"/>
      <c r="D136" s="12"/>
      <c r="E136" s="13"/>
      <c r="F136" s="12"/>
      <c r="G136" s="12"/>
      <c r="J136" s="5">
        <f t="shared" si="9"/>
        <v>0</v>
      </c>
      <c r="K136" s="34">
        <f t="shared" si="10"/>
        <v>0</v>
      </c>
      <c r="L136" s="5">
        <f t="shared" si="11"/>
        <v>0</v>
      </c>
      <c r="M136" s="5">
        <f>getconnecttime($A$8:J136,D136,A136+C136)</f>
        <v>0</v>
      </c>
      <c r="N136" s="29"/>
    </row>
    <row r="137" spans="1:14" ht="12.75">
      <c r="A137" s="10"/>
      <c r="B137" s="11"/>
      <c r="C137" s="11"/>
      <c r="D137" s="12"/>
      <c r="E137" s="13"/>
      <c r="F137" s="12"/>
      <c r="G137" s="12"/>
      <c r="J137" s="5">
        <f t="shared" si="9"/>
        <v>0</v>
      </c>
      <c r="K137" s="34">
        <f t="shared" si="10"/>
        <v>0</v>
      </c>
      <c r="L137" s="5">
        <f t="shared" si="11"/>
        <v>0</v>
      </c>
      <c r="M137" s="5">
        <f>getconnecttime($A$8:J137,D137,A137+C137)</f>
        <v>0</v>
      </c>
      <c r="N137" s="29"/>
    </row>
    <row r="138" spans="1:14" ht="12.75">
      <c r="A138" s="10"/>
      <c r="B138" s="11"/>
      <c r="C138" s="11"/>
      <c r="D138" s="12"/>
      <c r="E138" s="13"/>
      <c r="F138" s="12"/>
      <c r="G138" s="12"/>
      <c r="J138" s="5">
        <f t="shared" si="9"/>
        <v>0</v>
      </c>
      <c r="K138" s="34">
        <f t="shared" si="10"/>
        <v>0</v>
      </c>
      <c r="L138" s="5">
        <f t="shared" si="11"/>
        <v>0</v>
      </c>
      <c r="M138" s="5">
        <f>getconnecttime($A$8:J138,D138,A138+C138)</f>
        <v>0</v>
      </c>
      <c r="N138" s="29"/>
    </row>
    <row r="139" spans="1:14" ht="12.75">
      <c r="A139" s="10"/>
      <c r="B139" s="11"/>
      <c r="C139" s="11"/>
      <c r="D139" s="12"/>
      <c r="E139" s="13"/>
      <c r="F139" s="12"/>
      <c r="G139" s="12"/>
      <c r="J139" s="5">
        <f t="shared" si="9"/>
        <v>0</v>
      </c>
      <c r="K139" s="34">
        <f t="shared" si="10"/>
        <v>0</v>
      </c>
      <c r="L139" s="5">
        <f t="shared" si="11"/>
        <v>0</v>
      </c>
      <c r="M139" s="5">
        <f>getconnecttime($A$8:J139,D139,A139+C139)</f>
        <v>0</v>
      </c>
      <c r="N139" s="29"/>
    </row>
    <row r="140" spans="1:14" ht="12.75">
      <c r="A140" s="10"/>
      <c r="B140" s="11"/>
      <c r="C140" s="11"/>
      <c r="D140" s="12"/>
      <c r="E140" s="13"/>
      <c r="F140" s="12"/>
      <c r="G140" s="12"/>
      <c r="J140" s="5">
        <f t="shared" si="9"/>
        <v>0</v>
      </c>
      <c r="K140" s="34">
        <f t="shared" si="10"/>
        <v>0</v>
      </c>
      <c r="L140" s="5">
        <f t="shared" si="11"/>
        <v>0</v>
      </c>
      <c r="M140" s="5">
        <f>getconnecttime($A$8:J140,D140,A140+C140)</f>
        <v>0</v>
      </c>
      <c r="N140" s="29"/>
    </row>
    <row r="141" spans="1:14" ht="12.75">
      <c r="A141" s="10"/>
      <c r="B141" s="11"/>
      <c r="C141" s="11"/>
      <c r="D141" s="12"/>
      <c r="E141" s="13"/>
      <c r="F141" s="12"/>
      <c r="G141" s="12"/>
      <c r="J141" s="5">
        <f t="shared" si="9"/>
        <v>0</v>
      </c>
      <c r="K141" s="34">
        <f t="shared" si="10"/>
        <v>0</v>
      </c>
      <c r="L141" s="5">
        <f t="shared" si="11"/>
        <v>0</v>
      </c>
      <c r="M141" s="5">
        <f>getconnecttime($A$8:J141,D141,A141+C141)</f>
        <v>0</v>
      </c>
      <c r="N141" s="29"/>
    </row>
    <row r="142" spans="1:14" ht="12.75">
      <c r="A142" s="10"/>
      <c r="B142" s="11"/>
      <c r="C142" s="11"/>
      <c r="D142" s="12"/>
      <c r="E142" s="13"/>
      <c r="F142" s="12"/>
      <c r="G142" s="12"/>
      <c r="J142" s="5">
        <f t="shared" si="9"/>
        <v>0</v>
      </c>
      <c r="K142" s="34">
        <f t="shared" si="10"/>
        <v>0</v>
      </c>
      <c r="L142" s="5">
        <f t="shared" si="11"/>
        <v>0</v>
      </c>
      <c r="M142" s="5">
        <f>getconnecttime($A$8:J142,D142,A142+C142)</f>
        <v>0</v>
      </c>
      <c r="N142" s="29"/>
    </row>
    <row r="143" spans="1:7" ht="12.75">
      <c r="A143" s="10"/>
      <c r="B143" s="11"/>
      <c r="C143" s="11"/>
      <c r="D143" s="12"/>
      <c r="E143" s="13"/>
      <c r="F143" s="12"/>
      <c r="G143" s="12"/>
    </row>
    <row r="144" spans="5:12" ht="12.75">
      <c r="E144" s="6" t="s">
        <v>6</v>
      </c>
      <c r="F144">
        <f>SUM(F15:F143)</f>
        <v>51599</v>
      </c>
      <c r="G144">
        <f>SUM(G15:G143)</f>
        <v>714543</v>
      </c>
      <c r="J144" s="5">
        <f>SUM(J15:J143)</f>
        <v>11663.61666666667</v>
      </c>
      <c r="K144" s="34">
        <f>SUM(K15:K143)</f>
        <v>766142</v>
      </c>
      <c r="L144" s="5">
        <f>SUM(L15:L143)</f>
        <v>12035.2835552855</v>
      </c>
    </row>
  </sheetData>
  <sheetProtection insertRows="0"/>
  <mergeCells count="4">
    <mergeCell ref="F1:G1"/>
    <mergeCell ref="F6:G6"/>
    <mergeCell ref="B6:C6"/>
    <mergeCell ref="G2:K2"/>
  </mergeCells>
  <dataValidations count="2">
    <dataValidation type="list" allowBlank="1" showInputMessage="1" showErrorMessage="1" sqref="C106 D21:D142">
      <formula1>Call_Sign</formula1>
    </dataValidation>
    <dataValidation type="list" allowBlank="1" showInputMessage="1" showErrorMessage="1" promptTitle="Call Sign" prompt="Select Call Sign from List" sqref="D8:D20">
      <formula1>Call_Sign</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3"/>
  <dimension ref="A1:C89"/>
  <sheetViews>
    <sheetView workbookViewId="0" topLeftCell="A68">
      <selection activeCell="B74" sqref="B74"/>
    </sheetView>
  </sheetViews>
  <sheetFormatPr defaultColWidth="9.140625" defaultRowHeight="12.75"/>
  <sheetData>
    <row r="1" spans="1:3" ht="12.75">
      <c r="A1" s="1" t="s">
        <v>23</v>
      </c>
      <c r="B1" s="1" t="s">
        <v>308</v>
      </c>
      <c r="C1" s="1" t="s">
        <v>14</v>
      </c>
    </row>
    <row r="2" spans="1:3" ht="12.75">
      <c r="A2" s="31" t="s">
        <v>25</v>
      </c>
      <c r="B2" s="31" t="s">
        <v>314</v>
      </c>
      <c r="C2" s="31" t="s">
        <v>263</v>
      </c>
    </row>
    <row r="3" spans="1:3" ht="12.75">
      <c r="A3" s="31" t="s">
        <v>29</v>
      </c>
      <c r="B3" s="31" t="s">
        <v>314</v>
      </c>
      <c r="C3" s="31" t="s">
        <v>218</v>
      </c>
    </row>
    <row r="4" spans="1:3" ht="12.75">
      <c r="A4" s="31" t="s">
        <v>30</v>
      </c>
      <c r="B4" s="31" t="s">
        <v>314</v>
      </c>
      <c r="C4" s="31" t="s">
        <v>219</v>
      </c>
    </row>
    <row r="5" spans="1:3" ht="12.75">
      <c r="A5" s="31" t="s">
        <v>34</v>
      </c>
      <c r="B5" s="31" t="s">
        <v>314</v>
      </c>
      <c r="C5" s="31" t="s">
        <v>264</v>
      </c>
    </row>
    <row r="6" spans="1:3" ht="12.75">
      <c r="A6" s="31" t="s">
        <v>35</v>
      </c>
      <c r="B6" s="31" t="s">
        <v>314</v>
      </c>
      <c r="C6" s="31" t="s">
        <v>220</v>
      </c>
    </row>
    <row r="7" spans="1:3" ht="12.75">
      <c r="A7" s="31" t="s">
        <v>40</v>
      </c>
      <c r="B7" s="31" t="s">
        <v>314</v>
      </c>
      <c r="C7" s="31" t="s">
        <v>221</v>
      </c>
    </row>
    <row r="8" spans="1:3" ht="12.75">
      <c r="A8" s="31" t="s">
        <v>42</v>
      </c>
      <c r="B8" s="31" t="s">
        <v>314</v>
      </c>
      <c r="C8" s="31" t="s">
        <v>265</v>
      </c>
    </row>
    <row r="9" spans="1:3" ht="12.75">
      <c r="A9" s="31" t="s">
        <v>43</v>
      </c>
      <c r="B9" s="31" t="s">
        <v>314</v>
      </c>
      <c r="C9" s="31" t="s">
        <v>266</v>
      </c>
    </row>
    <row r="10" spans="1:3" ht="12.75">
      <c r="A10" s="31" t="s">
        <v>44</v>
      </c>
      <c r="B10" s="31" t="s">
        <v>314</v>
      </c>
      <c r="C10" s="31" t="s">
        <v>222</v>
      </c>
    </row>
    <row r="11" spans="1:3" ht="12.75">
      <c r="A11" s="31" t="s">
        <v>48</v>
      </c>
      <c r="B11" s="31" t="s">
        <v>314</v>
      </c>
      <c r="C11" s="31" t="s">
        <v>267</v>
      </c>
    </row>
    <row r="12" spans="1:3" ht="12.75">
      <c r="A12" s="31" t="s">
        <v>51</v>
      </c>
      <c r="B12" s="31" t="s">
        <v>314</v>
      </c>
      <c r="C12" s="31" t="s">
        <v>268</v>
      </c>
    </row>
    <row r="13" spans="1:3" ht="12.75">
      <c r="A13" s="31" t="s">
        <v>52</v>
      </c>
      <c r="B13" s="31" t="s">
        <v>314</v>
      </c>
      <c r="C13" s="31" t="s">
        <v>269</v>
      </c>
    </row>
    <row r="14" spans="1:3" ht="12.75">
      <c r="A14" s="31" t="s">
        <v>53</v>
      </c>
      <c r="B14" s="31" t="s">
        <v>314</v>
      </c>
      <c r="C14" s="31" t="s">
        <v>223</v>
      </c>
    </row>
    <row r="15" spans="1:3" ht="12.75">
      <c r="A15" s="31" t="s">
        <v>56</v>
      </c>
      <c r="B15" s="31" t="s">
        <v>314</v>
      </c>
      <c r="C15" s="31" t="s">
        <v>270</v>
      </c>
    </row>
    <row r="16" spans="1:3" ht="12.75">
      <c r="A16" s="31" t="s">
        <v>57</v>
      </c>
      <c r="B16" s="31" t="s">
        <v>314</v>
      </c>
      <c r="C16" s="31" t="s">
        <v>271</v>
      </c>
    </row>
    <row r="17" spans="1:3" ht="12.75">
      <c r="A17" s="31" t="s">
        <v>59</v>
      </c>
      <c r="B17" s="31" t="s">
        <v>314</v>
      </c>
      <c r="C17" s="31" t="s">
        <v>272</v>
      </c>
    </row>
    <row r="18" spans="1:3" ht="12.75">
      <c r="A18" s="31" t="s">
        <v>60</v>
      </c>
      <c r="B18" s="31" t="s">
        <v>314</v>
      </c>
      <c r="C18" s="31" t="s">
        <v>273</v>
      </c>
    </row>
    <row r="19" spans="1:3" ht="12.75">
      <c r="A19" s="31" t="s">
        <v>61</v>
      </c>
      <c r="B19" s="31" t="s">
        <v>314</v>
      </c>
      <c r="C19" s="31" t="s">
        <v>274</v>
      </c>
    </row>
    <row r="20" spans="1:3" ht="12.75">
      <c r="A20" s="31" t="s">
        <v>66</v>
      </c>
      <c r="B20" s="31" t="s">
        <v>314</v>
      </c>
      <c r="C20" s="31" t="s">
        <v>304</v>
      </c>
    </row>
    <row r="21" spans="1:3" ht="12.75">
      <c r="A21" s="31" t="s">
        <v>67</v>
      </c>
      <c r="B21" s="31" t="s">
        <v>314</v>
      </c>
      <c r="C21" s="31" t="s">
        <v>224</v>
      </c>
    </row>
    <row r="22" spans="1:3" ht="12.75">
      <c r="A22" s="31" t="s">
        <v>72</v>
      </c>
      <c r="B22" s="31" t="s">
        <v>314</v>
      </c>
      <c r="C22" s="31" t="s">
        <v>275</v>
      </c>
    </row>
    <row r="23" spans="1:3" ht="12.75">
      <c r="A23" s="31" t="s">
        <v>76</v>
      </c>
      <c r="B23" s="31" t="s">
        <v>314</v>
      </c>
      <c r="C23" s="31" t="s">
        <v>225</v>
      </c>
    </row>
    <row r="24" spans="1:3" ht="12.75">
      <c r="A24" s="31" t="s">
        <v>77</v>
      </c>
      <c r="B24" s="31" t="s">
        <v>314</v>
      </c>
      <c r="C24" s="31" t="s">
        <v>276</v>
      </c>
    </row>
    <row r="25" spans="1:3" ht="12.75">
      <c r="A25" s="31" t="s">
        <v>78</v>
      </c>
      <c r="B25" s="31" t="s">
        <v>330</v>
      </c>
      <c r="C25" s="31" t="s">
        <v>226</v>
      </c>
    </row>
    <row r="26" spans="1:3" ht="12.75">
      <c r="A26" s="31" t="s">
        <v>81</v>
      </c>
      <c r="B26" s="31" t="s">
        <v>314</v>
      </c>
      <c r="C26" s="31" t="s">
        <v>277</v>
      </c>
    </row>
    <row r="27" spans="1:3" ht="12.75">
      <c r="A27" s="31" t="s">
        <v>82</v>
      </c>
      <c r="B27" s="31" t="s">
        <v>314</v>
      </c>
      <c r="C27" s="31" t="s">
        <v>278</v>
      </c>
    </row>
    <row r="28" spans="1:3" ht="12.75">
      <c r="A28" s="31" t="s">
        <v>83</v>
      </c>
      <c r="B28" s="31" t="s">
        <v>314</v>
      </c>
      <c r="C28" s="31" t="s">
        <v>227</v>
      </c>
    </row>
    <row r="29" spans="1:3" ht="12.75">
      <c r="A29" s="31" t="s">
        <v>88</v>
      </c>
      <c r="B29" s="31" t="s">
        <v>314</v>
      </c>
      <c r="C29" s="31" t="s">
        <v>228</v>
      </c>
    </row>
    <row r="30" spans="1:3" ht="12.75">
      <c r="A30" s="31" t="s">
        <v>91</v>
      </c>
      <c r="B30" s="31" t="s">
        <v>314</v>
      </c>
      <c r="C30" s="31" t="s">
        <v>229</v>
      </c>
    </row>
    <row r="31" spans="1:3" ht="12.75">
      <c r="A31" s="31" t="s">
        <v>94</v>
      </c>
      <c r="B31" s="31" t="s">
        <v>314</v>
      </c>
      <c r="C31" s="31" t="s">
        <v>230</v>
      </c>
    </row>
    <row r="32" spans="1:3" ht="12.75">
      <c r="A32" s="31" t="s">
        <v>97</v>
      </c>
      <c r="B32" s="31" t="s">
        <v>314</v>
      </c>
      <c r="C32" s="31" t="s">
        <v>231</v>
      </c>
    </row>
    <row r="33" spans="1:3" ht="12.75">
      <c r="A33" s="31" t="s">
        <v>99</v>
      </c>
      <c r="B33" s="31" t="s">
        <v>314</v>
      </c>
      <c r="C33" s="31" t="s">
        <v>279</v>
      </c>
    </row>
    <row r="34" spans="1:3" ht="12.75">
      <c r="A34" s="31" t="s">
        <v>100</v>
      </c>
      <c r="B34" s="31" t="s">
        <v>314</v>
      </c>
      <c r="C34" s="31" t="s">
        <v>232</v>
      </c>
    </row>
    <row r="35" spans="1:3" ht="12.75">
      <c r="A35" s="31" t="s">
        <v>103</v>
      </c>
      <c r="B35" s="31" t="s">
        <v>314</v>
      </c>
      <c r="C35" s="31" t="s">
        <v>233</v>
      </c>
    </row>
    <row r="36" spans="1:3" ht="12.75">
      <c r="A36" s="31" t="s">
        <v>104</v>
      </c>
      <c r="B36" s="31" t="s">
        <v>314</v>
      </c>
      <c r="C36" s="31" t="s">
        <v>280</v>
      </c>
    </row>
    <row r="37" spans="1:3" ht="12.75">
      <c r="A37" s="31" t="s">
        <v>105</v>
      </c>
      <c r="B37" s="31" t="s">
        <v>314</v>
      </c>
      <c r="C37" s="31" t="s">
        <v>234</v>
      </c>
    </row>
    <row r="38" spans="1:3" ht="12.75">
      <c r="A38" s="31" t="s">
        <v>108</v>
      </c>
      <c r="B38" s="31" t="s">
        <v>314</v>
      </c>
      <c r="C38" s="31" t="s">
        <v>235</v>
      </c>
    </row>
    <row r="39" spans="1:3" ht="12.75">
      <c r="A39" s="31" t="s">
        <v>109</v>
      </c>
      <c r="B39" s="31" t="s">
        <v>314</v>
      </c>
      <c r="C39" s="31" t="s">
        <v>236</v>
      </c>
    </row>
    <row r="40" spans="1:3" ht="12.75">
      <c r="A40" s="31" t="s">
        <v>111</v>
      </c>
      <c r="B40" s="31" t="s">
        <v>314</v>
      </c>
      <c r="C40" s="31" t="s">
        <v>305</v>
      </c>
    </row>
    <row r="41" spans="1:3" ht="12.75">
      <c r="A41" s="31" t="s">
        <v>113</v>
      </c>
      <c r="B41" s="31" t="s">
        <v>314</v>
      </c>
      <c r="C41" s="31" t="s">
        <v>237</v>
      </c>
    </row>
    <row r="42" spans="1:3" ht="12.75">
      <c r="A42" s="31" t="s">
        <v>115</v>
      </c>
      <c r="B42" s="31" t="s">
        <v>314</v>
      </c>
      <c r="C42" s="31" t="s">
        <v>249</v>
      </c>
    </row>
    <row r="43" spans="1:3" ht="12.75">
      <c r="A43" s="31" t="s">
        <v>116</v>
      </c>
      <c r="B43" s="31" t="s">
        <v>314</v>
      </c>
      <c r="C43" s="31" t="s">
        <v>238</v>
      </c>
    </row>
    <row r="44" spans="1:3" ht="12.75">
      <c r="A44" s="31" t="s">
        <v>117</v>
      </c>
      <c r="B44" s="31" t="s">
        <v>314</v>
      </c>
      <c r="C44" s="31" t="s">
        <v>239</v>
      </c>
    </row>
    <row r="45" spans="1:3" ht="12.75">
      <c r="A45" s="31" t="s">
        <v>120</v>
      </c>
      <c r="B45" s="31" t="s">
        <v>314</v>
      </c>
      <c r="C45" s="31" t="s">
        <v>240</v>
      </c>
    </row>
    <row r="46" spans="1:3" ht="12.75">
      <c r="A46" s="31" t="s">
        <v>122</v>
      </c>
      <c r="B46" s="31" t="s">
        <v>314</v>
      </c>
      <c r="C46" s="31" t="s">
        <v>281</v>
      </c>
    </row>
    <row r="47" spans="1:3" ht="12.75">
      <c r="A47" s="31" t="s">
        <v>123</v>
      </c>
      <c r="B47" s="31" t="s">
        <v>314</v>
      </c>
      <c r="C47" s="31" t="s">
        <v>282</v>
      </c>
    </row>
    <row r="48" spans="1:3" ht="12.75">
      <c r="A48" s="31" t="s">
        <v>124</v>
      </c>
      <c r="B48" s="32" t="s">
        <v>314</v>
      </c>
      <c r="C48" s="31" t="s">
        <v>329</v>
      </c>
    </row>
    <row r="49" spans="1:3" ht="12.75">
      <c r="A49" s="31" t="s">
        <v>126</v>
      </c>
      <c r="B49" s="31" t="s">
        <v>331</v>
      </c>
      <c r="C49" s="31" t="s">
        <v>241</v>
      </c>
    </row>
    <row r="50" spans="1:3" ht="12.75">
      <c r="A50" s="31" t="s">
        <v>132</v>
      </c>
      <c r="B50" s="31" t="s">
        <v>314</v>
      </c>
      <c r="C50" s="31" t="s">
        <v>283</v>
      </c>
    </row>
    <row r="51" spans="1:3" ht="12.75">
      <c r="A51" s="31" t="s">
        <v>133</v>
      </c>
      <c r="B51" s="31" t="s">
        <v>314</v>
      </c>
      <c r="C51" s="31" t="s">
        <v>284</v>
      </c>
    </row>
    <row r="52" spans="1:3" ht="12.75">
      <c r="A52" s="31" t="s">
        <v>134</v>
      </c>
      <c r="B52" s="31" t="s">
        <v>314</v>
      </c>
      <c r="C52" s="31" t="s">
        <v>285</v>
      </c>
    </row>
    <row r="53" spans="1:3" ht="12.75">
      <c r="A53" s="31" t="s">
        <v>135</v>
      </c>
      <c r="B53" s="31" t="s">
        <v>314</v>
      </c>
      <c r="C53" s="31" t="s">
        <v>286</v>
      </c>
    </row>
    <row r="54" spans="1:3" ht="12.75">
      <c r="A54" s="31" t="s">
        <v>136</v>
      </c>
      <c r="B54" s="31" t="s">
        <v>314</v>
      </c>
      <c r="C54" s="31" t="s">
        <v>287</v>
      </c>
    </row>
    <row r="55" spans="1:3" ht="12.75">
      <c r="A55" s="31" t="s">
        <v>144</v>
      </c>
      <c r="B55" s="31" t="s">
        <v>314</v>
      </c>
      <c r="C55" s="31" t="s">
        <v>242</v>
      </c>
    </row>
    <row r="56" spans="1:3" ht="12.75">
      <c r="A56" s="31" t="s">
        <v>148</v>
      </c>
      <c r="B56" s="31" t="s">
        <v>314</v>
      </c>
      <c r="C56" s="31" t="s">
        <v>243</v>
      </c>
    </row>
    <row r="57" spans="1:3" ht="12.75">
      <c r="A57" s="31" t="s">
        <v>153</v>
      </c>
      <c r="B57" s="31" t="s">
        <v>314</v>
      </c>
      <c r="C57" s="31" t="s">
        <v>288</v>
      </c>
    </row>
    <row r="58" spans="1:3" ht="12.75">
      <c r="A58" s="31" t="s">
        <v>154</v>
      </c>
      <c r="B58" s="31" t="s">
        <v>314</v>
      </c>
      <c r="C58" s="31" t="s">
        <v>244</v>
      </c>
    </row>
    <row r="59" spans="1:3" ht="12.75">
      <c r="A59" s="31" t="s">
        <v>156</v>
      </c>
      <c r="B59" s="31" t="s">
        <v>314</v>
      </c>
      <c r="C59" s="31" t="s">
        <v>245</v>
      </c>
    </row>
    <row r="60" spans="1:3" ht="12.75">
      <c r="A60" s="31" t="s">
        <v>162</v>
      </c>
      <c r="B60" s="31" t="s">
        <v>314</v>
      </c>
      <c r="C60" s="31" t="s">
        <v>289</v>
      </c>
    </row>
    <row r="61" spans="1:3" ht="12.75">
      <c r="A61" s="31" t="s">
        <v>290</v>
      </c>
      <c r="B61" s="31" t="s">
        <v>314</v>
      </c>
      <c r="C61" s="31" t="s">
        <v>291</v>
      </c>
    </row>
    <row r="62" spans="1:3" ht="12.75">
      <c r="A62" s="31" t="s">
        <v>163</v>
      </c>
      <c r="B62" s="31" t="s">
        <v>314</v>
      </c>
      <c r="C62" s="31" t="s">
        <v>246</v>
      </c>
    </row>
    <row r="63" spans="1:3" ht="12.75">
      <c r="A63" s="31" t="s">
        <v>169</v>
      </c>
      <c r="B63" s="31" t="s">
        <v>314</v>
      </c>
      <c r="C63" s="31" t="s">
        <v>292</v>
      </c>
    </row>
    <row r="64" spans="1:3" ht="12.75">
      <c r="A64" s="31" t="s">
        <v>170</v>
      </c>
      <c r="B64" s="31" t="s">
        <v>314</v>
      </c>
      <c r="C64" s="31" t="s">
        <v>293</v>
      </c>
    </row>
    <row r="65" spans="1:3" ht="12.75">
      <c r="A65" s="31" t="s">
        <v>171</v>
      </c>
      <c r="B65" s="31" t="s">
        <v>314</v>
      </c>
      <c r="C65" s="31" t="s">
        <v>247</v>
      </c>
    </row>
    <row r="66" spans="1:3" ht="12.75">
      <c r="A66" s="31" t="s">
        <v>294</v>
      </c>
      <c r="B66" s="31" t="s">
        <v>314</v>
      </c>
      <c r="C66" s="31" t="s">
        <v>295</v>
      </c>
    </row>
    <row r="67" spans="1:3" ht="12.75">
      <c r="A67" s="31" t="s">
        <v>172</v>
      </c>
      <c r="B67" s="31" t="s">
        <v>314</v>
      </c>
      <c r="C67" s="31" t="s">
        <v>296</v>
      </c>
    </row>
    <row r="68" spans="1:3" ht="12.75">
      <c r="A68" s="31" t="s">
        <v>173</v>
      </c>
      <c r="B68" s="31" t="s">
        <v>314</v>
      </c>
      <c r="C68" s="31" t="s">
        <v>248</v>
      </c>
    </row>
    <row r="69" spans="1:3" ht="12.75">
      <c r="A69" s="31" t="s">
        <v>175</v>
      </c>
      <c r="B69" s="31" t="s">
        <v>314</v>
      </c>
      <c r="C69" s="31" t="s">
        <v>249</v>
      </c>
    </row>
    <row r="70" spans="1:3" ht="12.75">
      <c r="A70" s="31" t="s">
        <v>176</v>
      </c>
      <c r="B70" s="31" t="s">
        <v>314</v>
      </c>
      <c r="C70" s="31" t="s">
        <v>250</v>
      </c>
    </row>
    <row r="71" spans="1:3" ht="12.75">
      <c r="A71" s="31" t="s">
        <v>178</v>
      </c>
      <c r="B71" s="31" t="s">
        <v>314</v>
      </c>
      <c r="C71" s="31" t="s">
        <v>297</v>
      </c>
    </row>
    <row r="72" spans="1:3" ht="12.75">
      <c r="A72" s="31" t="s">
        <v>180</v>
      </c>
      <c r="B72" s="31" t="s">
        <v>314</v>
      </c>
      <c r="C72" s="31" t="s">
        <v>251</v>
      </c>
    </row>
    <row r="73" spans="1:3" ht="12.75">
      <c r="A73" s="31" t="s">
        <v>182</v>
      </c>
      <c r="B73" s="31" t="s">
        <v>331</v>
      </c>
      <c r="C73" s="31" t="s">
        <v>252</v>
      </c>
    </row>
    <row r="74" spans="1:3" ht="12.75">
      <c r="A74" s="31" t="s">
        <v>184</v>
      </c>
      <c r="B74" s="31" t="s">
        <v>314</v>
      </c>
      <c r="C74" s="31" t="s">
        <v>298</v>
      </c>
    </row>
    <row r="75" spans="1:3" ht="12.75">
      <c r="A75" s="31" t="s">
        <v>185</v>
      </c>
      <c r="B75" s="31" t="s">
        <v>314</v>
      </c>
      <c r="C75" s="31" t="s">
        <v>253</v>
      </c>
    </row>
    <row r="76" spans="1:3" ht="12.75">
      <c r="A76" s="31" t="s">
        <v>187</v>
      </c>
      <c r="B76" s="31" t="s">
        <v>314</v>
      </c>
      <c r="C76" s="31" t="s">
        <v>254</v>
      </c>
    </row>
    <row r="77" spans="1:3" ht="12.75">
      <c r="A77" s="31" t="s">
        <v>299</v>
      </c>
      <c r="B77" s="31" t="s">
        <v>314</v>
      </c>
      <c r="C77" s="31" t="s">
        <v>300</v>
      </c>
    </row>
    <row r="78" spans="1:3" ht="12.75">
      <c r="A78" s="31" t="s">
        <v>188</v>
      </c>
      <c r="B78" s="31" t="s">
        <v>314</v>
      </c>
      <c r="C78" s="31" t="s">
        <v>301</v>
      </c>
    </row>
    <row r="79" spans="1:3" ht="12.75">
      <c r="A79" s="31" t="s">
        <v>189</v>
      </c>
      <c r="B79" s="31" t="s">
        <v>314</v>
      </c>
      <c r="C79" s="31" t="s">
        <v>255</v>
      </c>
    </row>
    <row r="80" spans="1:3" ht="12.75">
      <c r="A80" s="31" t="s">
        <v>190</v>
      </c>
      <c r="B80" s="31" t="s">
        <v>314</v>
      </c>
      <c r="C80" s="31" t="s">
        <v>256</v>
      </c>
    </row>
    <row r="81" spans="1:3" ht="12.75">
      <c r="A81" s="31" t="s">
        <v>194</v>
      </c>
      <c r="B81" s="31" t="s">
        <v>314</v>
      </c>
      <c r="C81" s="31" t="s">
        <v>218</v>
      </c>
    </row>
    <row r="82" spans="1:3" ht="12.75">
      <c r="A82" s="31" t="s">
        <v>197</v>
      </c>
      <c r="B82" s="31" t="s">
        <v>314</v>
      </c>
      <c r="C82" s="31" t="s">
        <v>302</v>
      </c>
    </row>
    <row r="83" spans="1:3" ht="12.75">
      <c r="A83" s="31" t="s">
        <v>198</v>
      </c>
      <c r="B83" s="31" t="s">
        <v>314</v>
      </c>
      <c r="C83" s="31" t="s">
        <v>257</v>
      </c>
    </row>
    <row r="84" spans="1:3" ht="12.75">
      <c r="A84" s="31" t="s">
        <v>200</v>
      </c>
      <c r="B84" s="31" t="s">
        <v>314</v>
      </c>
      <c r="C84" s="31" t="s">
        <v>258</v>
      </c>
    </row>
    <row r="85" spans="1:3" ht="12.75">
      <c r="A85" s="31" t="s">
        <v>202</v>
      </c>
      <c r="B85" s="31" t="s">
        <v>314</v>
      </c>
      <c r="C85" s="31" t="s">
        <v>259</v>
      </c>
    </row>
    <row r="86" spans="1:3" ht="12.75">
      <c r="A86" s="31" t="s">
        <v>204</v>
      </c>
      <c r="B86" s="31" t="s">
        <v>314</v>
      </c>
      <c r="C86" s="31" t="s">
        <v>260</v>
      </c>
    </row>
    <row r="87" spans="1:3" ht="12.75">
      <c r="A87" s="31" t="s">
        <v>210</v>
      </c>
      <c r="B87" s="31" t="s">
        <v>314</v>
      </c>
      <c r="C87" s="31" t="s">
        <v>261</v>
      </c>
    </row>
    <row r="88" spans="1:3" ht="12.75">
      <c r="A88" s="31" t="s">
        <v>211</v>
      </c>
      <c r="B88" s="31" t="s">
        <v>314</v>
      </c>
      <c r="C88" s="31" t="s">
        <v>262</v>
      </c>
    </row>
    <row r="89" spans="1:3" ht="12.75">
      <c r="A89" s="31" t="s">
        <v>215</v>
      </c>
      <c r="B89" s="31" t="s">
        <v>314</v>
      </c>
      <c r="C89" s="31" t="s">
        <v>303</v>
      </c>
    </row>
  </sheetData>
  <sheetProtection sheet="1" objects="1" scenarios="1"/>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codeName="Sheet2"/>
  <dimension ref="A1:AD90"/>
  <sheetViews>
    <sheetView workbookViewId="0" topLeftCell="A40">
      <selection activeCell="A2" sqref="A2"/>
    </sheetView>
  </sheetViews>
  <sheetFormatPr defaultColWidth="9.140625" defaultRowHeight="12.75"/>
  <sheetData>
    <row r="1" spans="1:2" ht="12.75">
      <c r="A1" s="1" t="s">
        <v>23</v>
      </c>
      <c r="B1" s="1" t="s">
        <v>24</v>
      </c>
    </row>
    <row r="2" spans="1:7" ht="12.75">
      <c r="A2" s="31" t="s">
        <v>25</v>
      </c>
      <c r="B2" t="s">
        <v>26</v>
      </c>
      <c r="C2" t="s">
        <v>27</v>
      </c>
      <c r="D2">
        <v>14065.9</v>
      </c>
      <c r="E2">
        <v>14070.9</v>
      </c>
      <c r="F2">
        <v>14079.9</v>
      </c>
      <c r="G2" t="s">
        <v>28</v>
      </c>
    </row>
    <row r="3" spans="1:10" ht="12.75">
      <c r="A3" s="31" t="s">
        <v>29</v>
      </c>
      <c r="B3">
        <v>14064.9</v>
      </c>
      <c r="C3">
        <v>14069.9</v>
      </c>
      <c r="D3">
        <v>14075.9</v>
      </c>
      <c r="E3">
        <v>14112.4</v>
      </c>
      <c r="F3">
        <v>14115.9</v>
      </c>
      <c r="G3">
        <v>21064.9</v>
      </c>
      <c r="H3">
        <v>21078.9</v>
      </c>
      <c r="I3">
        <v>28135.9</v>
      </c>
      <c r="J3">
        <v>28137.9</v>
      </c>
    </row>
    <row r="4" spans="1:7" ht="12.75">
      <c r="A4" s="31" t="s">
        <v>30</v>
      </c>
      <c r="B4">
        <v>10123.9</v>
      </c>
      <c r="C4" t="s">
        <v>31</v>
      </c>
      <c r="D4">
        <v>14074.9</v>
      </c>
      <c r="E4" t="s">
        <v>32</v>
      </c>
      <c r="F4">
        <v>18101.9</v>
      </c>
      <c r="G4" t="s">
        <v>33</v>
      </c>
    </row>
    <row r="5" spans="1:9" ht="12.75">
      <c r="A5" s="31" t="s">
        <v>34</v>
      </c>
      <c r="B5">
        <v>3624.9</v>
      </c>
      <c r="C5">
        <v>7072.9</v>
      </c>
      <c r="D5">
        <v>7074.9</v>
      </c>
      <c r="E5">
        <v>7104.9</v>
      </c>
      <c r="F5">
        <v>10133.9</v>
      </c>
      <c r="G5">
        <v>14112.4</v>
      </c>
      <c r="H5">
        <v>14113.9</v>
      </c>
      <c r="I5">
        <v>14117.9</v>
      </c>
    </row>
    <row r="6" spans="1:9" ht="12.75">
      <c r="A6" s="31" t="s">
        <v>35</v>
      </c>
      <c r="B6">
        <v>3641.9</v>
      </c>
      <c r="C6" t="s">
        <v>36</v>
      </c>
      <c r="D6" t="s">
        <v>37</v>
      </c>
      <c r="E6">
        <v>14064.4</v>
      </c>
      <c r="F6" t="s">
        <v>38</v>
      </c>
      <c r="G6">
        <v>18104.9</v>
      </c>
      <c r="H6" t="s">
        <v>39</v>
      </c>
      <c r="I6">
        <v>21065.9</v>
      </c>
    </row>
    <row r="7" spans="1:6" ht="12.75">
      <c r="A7" s="31" t="s">
        <v>40</v>
      </c>
      <c r="B7">
        <v>7070.9</v>
      </c>
      <c r="C7">
        <v>10126.9</v>
      </c>
      <c r="D7">
        <v>14069</v>
      </c>
      <c r="E7" t="s">
        <v>41</v>
      </c>
      <c r="F7">
        <v>18101.9</v>
      </c>
    </row>
    <row r="8" spans="1:16" ht="12.75">
      <c r="A8" s="31" t="s">
        <v>42</v>
      </c>
      <c r="B8">
        <v>3619.9</v>
      </c>
      <c r="C8">
        <v>3623.9</v>
      </c>
      <c r="D8">
        <v>7060.9</v>
      </c>
      <c r="E8">
        <v>7067.9</v>
      </c>
      <c r="F8">
        <v>7068.9</v>
      </c>
      <c r="G8">
        <v>10125.9</v>
      </c>
      <c r="H8">
        <v>10127.9</v>
      </c>
      <c r="I8">
        <v>14063.9</v>
      </c>
      <c r="J8">
        <v>14068.9</v>
      </c>
      <c r="K8">
        <v>14069.9</v>
      </c>
      <c r="L8">
        <v>18105.4</v>
      </c>
      <c r="M8">
        <v>21063.9</v>
      </c>
      <c r="N8">
        <v>21078.9</v>
      </c>
      <c r="O8">
        <v>24910.9</v>
      </c>
      <c r="P8">
        <v>28124.9</v>
      </c>
    </row>
    <row r="9" spans="1:8" ht="12.75">
      <c r="A9" s="31" t="s">
        <v>43</v>
      </c>
      <c r="B9">
        <v>14063.5</v>
      </c>
      <c r="C9">
        <v>14068</v>
      </c>
      <c r="D9">
        <v>14077.5</v>
      </c>
      <c r="E9">
        <v>14109</v>
      </c>
      <c r="F9">
        <v>21063.5</v>
      </c>
      <c r="G9">
        <v>21077.5</v>
      </c>
      <c r="H9">
        <v>28063.5</v>
      </c>
    </row>
    <row r="10" spans="1:9" ht="12.75">
      <c r="A10" s="31" t="s">
        <v>44</v>
      </c>
      <c r="B10">
        <v>3580.9</v>
      </c>
      <c r="C10" t="s">
        <v>45</v>
      </c>
      <c r="D10">
        <v>7037.9</v>
      </c>
      <c r="E10">
        <v>10146.1</v>
      </c>
      <c r="F10">
        <v>14077.9</v>
      </c>
      <c r="G10" t="s">
        <v>46</v>
      </c>
      <c r="H10">
        <v>18102.9</v>
      </c>
      <c r="I10" t="s">
        <v>47</v>
      </c>
    </row>
    <row r="11" spans="1:19" ht="12.75">
      <c r="A11" s="31" t="s">
        <v>48</v>
      </c>
      <c r="B11">
        <v>3579.4</v>
      </c>
      <c r="C11">
        <v>3580.9</v>
      </c>
      <c r="D11">
        <v>3581.9</v>
      </c>
      <c r="E11">
        <v>3583.9</v>
      </c>
      <c r="F11">
        <v>3587.9</v>
      </c>
      <c r="G11" t="s">
        <v>49</v>
      </c>
      <c r="H11">
        <v>7037.9</v>
      </c>
      <c r="I11">
        <v>7039.9</v>
      </c>
      <c r="J11">
        <v>7040.9</v>
      </c>
      <c r="K11" t="s">
        <v>50</v>
      </c>
      <c r="L11">
        <v>14062.9</v>
      </c>
      <c r="M11">
        <v>14064.9</v>
      </c>
      <c r="N11">
        <v>14070.4</v>
      </c>
      <c r="O11">
        <v>14071.4</v>
      </c>
      <c r="P11">
        <v>14071.9</v>
      </c>
      <c r="Q11">
        <v>14072.9</v>
      </c>
      <c r="R11">
        <v>14074.9</v>
      </c>
      <c r="S11">
        <v>14076.9</v>
      </c>
    </row>
    <row r="12" spans="1:5" ht="12.75">
      <c r="A12" s="31" t="s">
        <v>51</v>
      </c>
      <c r="B12">
        <v>3580.9</v>
      </c>
      <c r="C12">
        <v>14074.9</v>
      </c>
      <c r="D12">
        <v>14077.9</v>
      </c>
      <c r="E12">
        <v>14080.9</v>
      </c>
    </row>
    <row r="13" spans="1:6" ht="12.75">
      <c r="A13" s="31" t="s">
        <v>52</v>
      </c>
      <c r="B13">
        <v>14065.9</v>
      </c>
      <c r="C13">
        <v>14071.4</v>
      </c>
      <c r="D13">
        <v>14073.9</v>
      </c>
      <c r="E13">
        <v>14115.9</v>
      </c>
      <c r="F13">
        <v>21074.9</v>
      </c>
    </row>
    <row r="14" spans="1:8" ht="12.75">
      <c r="A14" s="31" t="s">
        <v>53</v>
      </c>
      <c r="B14">
        <v>7036.9</v>
      </c>
      <c r="C14">
        <v>10131.9</v>
      </c>
      <c r="D14" t="s">
        <v>54</v>
      </c>
      <c r="E14">
        <v>14064.9</v>
      </c>
      <c r="F14" t="s">
        <v>41</v>
      </c>
      <c r="G14">
        <v>18102.9</v>
      </c>
      <c r="H14" t="s">
        <v>55</v>
      </c>
    </row>
    <row r="15" spans="1:3" ht="12.75">
      <c r="A15" s="31" t="s">
        <v>56</v>
      </c>
      <c r="B15">
        <v>14067.9</v>
      </c>
      <c r="C15">
        <v>14076.9</v>
      </c>
    </row>
    <row r="16" spans="1:14" ht="12.75">
      <c r="A16" s="31" t="s">
        <v>57</v>
      </c>
      <c r="B16">
        <v>14063.4</v>
      </c>
      <c r="C16">
        <v>14070.9</v>
      </c>
      <c r="D16">
        <v>14077.4</v>
      </c>
      <c r="E16">
        <v>21063.4</v>
      </c>
      <c r="F16">
        <v>21077.4</v>
      </c>
      <c r="G16">
        <v>28063.4</v>
      </c>
      <c r="H16">
        <v>3581.9</v>
      </c>
      <c r="I16">
        <v>7037.9</v>
      </c>
      <c r="J16">
        <v>7039.9</v>
      </c>
      <c r="K16">
        <v>3579.9</v>
      </c>
      <c r="L16">
        <v>3580.9</v>
      </c>
      <c r="M16">
        <v>3582.9</v>
      </c>
      <c r="N16">
        <v>3583.9</v>
      </c>
    </row>
    <row r="17" spans="1:4" ht="12.75">
      <c r="A17" s="31" t="s">
        <v>58</v>
      </c>
      <c r="B17">
        <v>14073.9</v>
      </c>
      <c r="C17">
        <v>14074.9</v>
      </c>
      <c r="D17">
        <v>14075.9</v>
      </c>
    </row>
    <row r="18" spans="1:18" ht="12.75">
      <c r="A18" s="31" t="s">
        <v>59</v>
      </c>
      <c r="B18">
        <v>3578.9</v>
      </c>
      <c r="C18">
        <v>3580.9</v>
      </c>
      <c r="D18">
        <v>3581.9</v>
      </c>
      <c r="E18">
        <v>3583.9</v>
      </c>
      <c r="F18">
        <v>3585.9</v>
      </c>
      <c r="G18">
        <v>3587.9</v>
      </c>
      <c r="H18">
        <v>3588.9</v>
      </c>
      <c r="I18">
        <v>7037.9</v>
      </c>
      <c r="J18">
        <v>7039.9</v>
      </c>
      <c r="K18">
        <v>14065.4</v>
      </c>
      <c r="L18">
        <v>14070.9</v>
      </c>
      <c r="M18">
        <v>14071.4</v>
      </c>
      <c r="N18">
        <v>14071.9</v>
      </c>
      <c r="O18">
        <v>14072.9</v>
      </c>
      <c r="P18">
        <v>21072.9</v>
      </c>
      <c r="Q18">
        <v>21076.9</v>
      </c>
      <c r="R18">
        <v>28101.8</v>
      </c>
    </row>
    <row r="19" spans="1:3" ht="12.75">
      <c r="A19" s="31" t="s">
        <v>60</v>
      </c>
      <c r="B19">
        <v>7037.9</v>
      </c>
      <c r="C19">
        <v>7039.9</v>
      </c>
    </row>
    <row r="20" spans="1:14" ht="12.75">
      <c r="A20" s="31" t="s">
        <v>61</v>
      </c>
      <c r="B20">
        <v>3580.9</v>
      </c>
      <c r="C20" t="s">
        <v>49</v>
      </c>
      <c r="D20">
        <v>7037.9</v>
      </c>
      <c r="E20">
        <v>7040.9</v>
      </c>
      <c r="F20">
        <v>10141.9</v>
      </c>
      <c r="G20">
        <v>10145.9</v>
      </c>
      <c r="H20">
        <v>14077.9</v>
      </c>
      <c r="I20" t="s">
        <v>28</v>
      </c>
      <c r="J20" t="s">
        <v>62</v>
      </c>
      <c r="K20">
        <v>21083.9</v>
      </c>
      <c r="L20" t="s">
        <v>63</v>
      </c>
      <c r="M20" t="s">
        <v>64</v>
      </c>
      <c r="N20" t="s">
        <v>65</v>
      </c>
    </row>
    <row r="21" spans="1:3" ht="12.75">
      <c r="A21" s="31" t="s">
        <v>66</v>
      </c>
      <c r="B21">
        <v>14075.9</v>
      </c>
      <c r="C21" t="s">
        <v>38</v>
      </c>
    </row>
    <row r="22" spans="1:6" ht="12.75">
      <c r="A22" s="31" t="s">
        <v>67</v>
      </c>
      <c r="B22" t="s">
        <v>68</v>
      </c>
      <c r="C22" t="s">
        <v>69</v>
      </c>
      <c r="D22" t="s">
        <v>38</v>
      </c>
      <c r="E22" t="s">
        <v>70</v>
      </c>
      <c r="F22" t="s">
        <v>71</v>
      </c>
    </row>
    <row r="23" spans="1:7" ht="12.75">
      <c r="A23" s="31" t="s">
        <v>72</v>
      </c>
      <c r="B23">
        <v>14068</v>
      </c>
      <c r="C23">
        <v>14077</v>
      </c>
      <c r="D23">
        <v>14078</v>
      </c>
      <c r="E23" t="s">
        <v>73</v>
      </c>
      <c r="F23" t="s">
        <v>74</v>
      </c>
      <c r="G23" t="s">
        <v>75</v>
      </c>
    </row>
    <row r="24" spans="1:6" ht="12.75">
      <c r="A24" s="31" t="s">
        <v>76</v>
      </c>
      <c r="B24">
        <v>14069.4</v>
      </c>
      <c r="C24">
        <v>14072.4</v>
      </c>
      <c r="D24">
        <v>14076.9</v>
      </c>
      <c r="E24" t="s">
        <v>28</v>
      </c>
      <c r="F24">
        <v>21072.4</v>
      </c>
    </row>
    <row r="25" spans="1:7" ht="12.75">
      <c r="A25" s="31" t="s">
        <v>77</v>
      </c>
      <c r="B25">
        <v>14068.9</v>
      </c>
      <c r="C25">
        <v>14072.9</v>
      </c>
      <c r="D25">
        <v>21068.9</v>
      </c>
      <c r="E25">
        <v>21072.9</v>
      </c>
      <c r="F25">
        <v>28068.9</v>
      </c>
      <c r="G25">
        <v>28072.85</v>
      </c>
    </row>
    <row r="26" spans="1:6" ht="12.75">
      <c r="A26" s="31" t="s">
        <v>78</v>
      </c>
      <c r="B26">
        <v>7037.9</v>
      </c>
      <c r="C26" t="s">
        <v>79</v>
      </c>
      <c r="D26">
        <v>14073.9</v>
      </c>
      <c r="E26" t="s">
        <v>80</v>
      </c>
      <c r="F26" t="s">
        <v>37</v>
      </c>
    </row>
    <row r="27" spans="1:9" ht="12.75">
      <c r="A27" s="31" t="s">
        <v>81</v>
      </c>
      <c r="B27">
        <v>7029.9</v>
      </c>
      <c r="C27">
        <v>14069.9</v>
      </c>
      <c r="D27">
        <v>14071.9</v>
      </c>
      <c r="E27">
        <v>14073.9</v>
      </c>
      <c r="F27">
        <v>14075.9</v>
      </c>
      <c r="G27">
        <v>14077.9</v>
      </c>
      <c r="H27">
        <v>21072.9</v>
      </c>
      <c r="I27">
        <v>21075.9</v>
      </c>
    </row>
    <row r="28" spans="1:15" ht="12.75">
      <c r="A28" s="31" t="s">
        <v>82</v>
      </c>
      <c r="B28">
        <v>3619.9</v>
      </c>
      <c r="C28">
        <v>3620.9</v>
      </c>
      <c r="D28">
        <v>3621.9</v>
      </c>
      <c r="E28">
        <v>7071.9</v>
      </c>
      <c r="F28">
        <v>7073.9</v>
      </c>
      <c r="G28">
        <v>7076.9</v>
      </c>
      <c r="H28">
        <v>10125.9</v>
      </c>
      <c r="I28">
        <v>10140.4</v>
      </c>
      <c r="J28">
        <v>10141.9</v>
      </c>
      <c r="K28">
        <v>14065.9</v>
      </c>
      <c r="L28">
        <v>14077.9</v>
      </c>
      <c r="M28">
        <v>14111.9</v>
      </c>
      <c r="N28">
        <v>14115.9</v>
      </c>
      <c r="O28">
        <v>14117.9</v>
      </c>
    </row>
    <row r="29" spans="1:7" ht="12.75">
      <c r="A29" s="31" t="s">
        <v>83</v>
      </c>
      <c r="B29">
        <v>7076.9</v>
      </c>
      <c r="C29" t="s">
        <v>84</v>
      </c>
      <c r="D29">
        <v>14076.9</v>
      </c>
      <c r="E29" t="s">
        <v>85</v>
      </c>
      <c r="F29" t="s">
        <v>86</v>
      </c>
      <c r="G29" t="s">
        <v>87</v>
      </c>
    </row>
    <row r="30" spans="1:7" ht="12.75">
      <c r="A30" s="31" t="s">
        <v>88</v>
      </c>
      <c r="B30">
        <v>7074.9</v>
      </c>
      <c r="C30" t="s">
        <v>36</v>
      </c>
      <c r="D30">
        <v>10136.9</v>
      </c>
      <c r="E30" t="s">
        <v>89</v>
      </c>
      <c r="F30">
        <v>21073.9</v>
      </c>
      <c r="G30" t="s">
        <v>90</v>
      </c>
    </row>
    <row r="31" spans="1:7" ht="12.75">
      <c r="A31" s="31" t="s">
        <v>91</v>
      </c>
      <c r="B31">
        <v>7069.9</v>
      </c>
      <c r="C31">
        <v>10123.9</v>
      </c>
      <c r="D31">
        <v>14068.9</v>
      </c>
      <c r="E31" t="s">
        <v>92</v>
      </c>
      <c r="F31">
        <v>21068.9</v>
      </c>
      <c r="G31" t="s">
        <v>93</v>
      </c>
    </row>
    <row r="32" spans="1:4" ht="12.75">
      <c r="A32" s="31" t="s">
        <v>94</v>
      </c>
      <c r="B32">
        <v>10122.9</v>
      </c>
      <c r="C32" t="s">
        <v>95</v>
      </c>
      <c r="D32" t="s">
        <v>96</v>
      </c>
    </row>
    <row r="33" spans="1:5" ht="12.75">
      <c r="A33" s="31" t="s">
        <v>97</v>
      </c>
      <c r="B33">
        <v>3629.9</v>
      </c>
      <c r="C33">
        <v>7076.9</v>
      </c>
      <c r="D33">
        <v>14067.9</v>
      </c>
      <c r="E33" t="s">
        <v>98</v>
      </c>
    </row>
    <row r="34" spans="1:8" ht="12.75">
      <c r="A34" s="31" t="s">
        <v>99</v>
      </c>
      <c r="B34">
        <v>3617.9</v>
      </c>
      <c r="C34">
        <v>3621.9</v>
      </c>
      <c r="D34">
        <v>7070.9</v>
      </c>
      <c r="E34">
        <v>7100.4</v>
      </c>
      <c r="F34">
        <v>10128.9</v>
      </c>
      <c r="G34">
        <v>10131.9</v>
      </c>
      <c r="H34">
        <v>10140.9</v>
      </c>
    </row>
    <row r="35" spans="1:7" ht="12.75">
      <c r="A35" s="31" t="s">
        <v>100</v>
      </c>
      <c r="B35">
        <v>7066.9</v>
      </c>
      <c r="C35" t="s">
        <v>84</v>
      </c>
      <c r="D35" t="s">
        <v>101</v>
      </c>
      <c r="E35">
        <v>14112.4</v>
      </c>
      <c r="F35">
        <v>18102.9</v>
      </c>
      <c r="G35" t="s">
        <v>102</v>
      </c>
    </row>
    <row r="36" spans="1:7" ht="12.75">
      <c r="A36" s="31" t="s">
        <v>103</v>
      </c>
      <c r="B36">
        <v>7069.9</v>
      </c>
      <c r="C36">
        <v>10125.9</v>
      </c>
      <c r="D36">
        <v>14067.9</v>
      </c>
      <c r="E36" t="s">
        <v>92</v>
      </c>
      <c r="F36">
        <v>18098.9</v>
      </c>
      <c r="G36">
        <v>14067.9</v>
      </c>
    </row>
    <row r="37" spans="1:3" ht="12.75">
      <c r="A37" s="31" t="s">
        <v>104</v>
      </c>
      <c r="B37">
        <v>7073.9</v>
      </c>
      <c r="C37">
        <v>7078.9</v>
      </c>
    </row>
    <row r="38" spans="1:6" ht="12.75">
      <c r="A38" s="31" t="s">
        <v>105</v>
      </c>
      <c r="B38">
        <v>3621.2</v>
      </c>
      <c r="C38">
        <v>7067.9</v>
      </c>
      <c r="D38" t="s">
        <v>36</v>
      </c>
      <c r="E38" t="s">
        <v>106</v>
      </c>
      <c r="F38" t="s">
        <v>107</v>
      </c>
    </row>
    <row r="39" spans="1:5" ht="12.75">
      <c r="A39" s="31" t="s">
        <v>108</v>
      </c>
      <c r="B39">
        <v>7068.9</v>
      </c>
      <c r="C39" t="s">
        <v>36</v>
      </c>
      <c r="D39" t="s">
        <v>106</v>
      </c>
      <c r="E39">
        <v>14066.4</v>
      </c>
    </row>
    <row r="40" spans="1:5" ht="12.75">
      <c r="A40" s="31" t="s">
        <v>109</v>
      </c>
      <c r="B40">
        <v>3628.7</v>
      </c>
      <c r="C40">
        <v>7067.9</v>
      </c>
      <c r="D40" t="s">
        <v>110</v>
      </c>
      <c r="E40" t="s">
        <v>41</v>
      </c>
    </row>
    <row r="41" spans="1:21" ht="12.75">
      <c r="A41" s="31" t="s">
        <v>111</v>
      </c>
      <c r="B41">
        <v>7043.5</v>
      </c>
      <c r="C41" t="s">
        <v>112</v>
      </c>
      <c r="D41">
        <v>10139.5</v>
      </c>
      <c r="E41" t="s">
        <v>50</v>
      </c>
      <c r="F41">
        <v>14111.9</v>
      </c>
      <c r="G41" t="s">
        <v>28</v>
      </c>
      <c r="T41">
        <v>3688.7</v>
      </c>
      <c r="U41">
        <v>3601</v>
      </c>
    </row>
    <row r="42" spans="1:9" ht="12.75">
      <c r="A42" s="31" t="s">
        <v>113</v>
      </c>
      <c r="B42">
        <v>3626.9</v>
      </c>
      <c r="C42">
        <v>7072.9</v>
      </c>
      <c r="D42">
        <v>10133.9</v>
      </c>
      <c r="E42">
        <v>14074.9</v>
      </c>
      <c r="F42" t="s">
        <v>114</v>
      </c>
      <c r="G42" t="s">
        <v>39</v>
      </c>
      <c r="H42">
        <v>3626.9</v>
      </c>
      <c r="I42" t="s">
        <v>39</v>
      </c>
    </row>
    <row r="43" spans="1:19" ht="12.75">
      <c r="A43" s="31" t="s">
        <v>115</v>
      </c>
      <c r="B43">
        <v>3623.9</v>
      </c>
      <c r="C43">
        <v>3626.9</v>
      </c>
      <c r="D43">
        <v>3628.9</v>
      </c>
      <c r="E43">
        <v>7070.9</v>
      </c>
      <c r="F43">
        <v>7071.9</v>
      </c>
      <c r="G43">
        <v>7072.9</v>
      </c>
      <c r="H43">
        <v>7084.9</v>
      </c>
      <c r="I43">
        <v>10121.9</v>
      </c>
      <c r="J43">
        <v>10123.9</v>
      </c>
      <c r="K43">
        <v>10125.9</v>
      </c>
      <c r="L43">
        <v>14068.9</v>
      </c>
      <c r="M43">
        <v>14069.9</v>
      </c>
      <c r="N43">
        <v>14072.9</v>
      </c>
      <c r="O43">
        <v>14074.9</v>
      </c>
      <c r="P43">
        <v>14113.9</v>
      </c>
      <c r="Q43">
        <v>18102.9</v>
      </c>
      <c r="R43">
        <v>21067.9</v>
      </c>
      <c r="S43">
        <v>21073.9</v>
      </c>
    </row>
    <row r="44" spans="1:5" ht="12.75">
      <c r="A44" s="31" t="s">
        <v>116</v>
      </c>
      <c r="B44">
        <v>3621.9</v>
      </c>
      <c r="C44">
        <v>7071.9</v>
      </c>
      <c r="D44">
        <v>10140.4</v>
      </c>
      <c r="E44">
        <v>14077.9</v>
      </c>
    </row>
    <row r="45" spans="1:5" ht="12.75">
      <c r="A45" s="31" t="s">
        <v>117</v>
      </c>
      <c r="B45">
        <v>7066.9</v>
      </c>
      <c r="C45" t="s">
        <v>118</v>
      </c>
      <c r="D45">
        <v>10127.9</v>
      </c>
      <c r="E45" t="s">
        <v>119</v>
      </c>
    </row>
    <row r="46" spans="1:5" ht="12.75">
      <c r="A46" s="31" t="s">
        <v>120</v>
      </c>
      <c r="B46">
        <v>14074.9</v>
      </c>
      <c r="C46" t="s">
        <v>41</v>
      </c>
      <c r="D46">
        <v>21074.9</v>
      </c>
      <c r="E46" t="s">
        <v>121</v>
      </c>
    </row>
    <row r="47" spans="1:17" ht="12.75">
      <c r="A47" s="31" t="s">
        <v>122</v>
      </c>
      <c r="B47">
        <v>7037.9</v>
      </c>
      <c r="C47">
        <v>7040.9</v>
      </c>
      <c r="D47">
        <v>10127.9</v>
      </c>
      <c r="E47">
        <v>10147.9</v>
      </c>
      <c r="F47">
        <v>14064.9</v>
      </c>
      <c r="G47">
        <v>14065.9</v>
      </c>
      <c r="H47">
        <v>14066.9</v>
      </c>
      <c r="I47">
        <v>14072.9</v>
      </c>
      <c r="J47">
        <v>14074.9</v>
      </c>
      <c r="K47">
        <v>14076.9</v>
      </c>
      <c r="L47">
        <v>18107.9</v>
      </c>
      <c r="M47">
        <v>21072.9</v>
      </c>
      <c r="N47">
        <v>21074.9</v>
      </c>
      <c r="O47">
        <v>21076.9</v>
      </c>
      <c r="P47">
        <v>28072.9</v>
      </c>
      <c r="Q47">
        <v>28076.9</v>
      </c>
    </row>
    <row r="48" spans="1:19" ht="12.75">
      <c r="A48" s="31" t="s">
        <v>123</v>
      </c>
      <c r="B48">
        <v>3580</v>
      </c>
      <c r="C48">
        <v>3582</v>
      </c>
      <c r="D48">
        <v>3584</v>
      </c>
      <c r="E48">
        <v>7037</v>
      </c>
      <c r="F48">
        <v>7038</v>
      </c>
      <c r="G48">
        <v>7040</v>
      </c>
      <c r="H48">
        <v>10144</v>
      </c>
      <c r="I48">
        <v>10146</v>
      </c>
      <c r="J48">
        <v>14065.5</v>
      </c>
      <c r="K48">
        <v>14068</v>
      </c>
      <c r="L48">
        <v>14068.5</v>
      </c>
      <c r="M48">
        <v>14070</v>
      </c>
      <c r="N48">
        <v>14071</v>
      </c>
      <c r="O48">
        <v>14073</v>
      </c>
      <c r="P48">
        <v>14075</v>
      </c>
      <c r="Q48">
        <v>21073</v>
      </c>
      <c r="R48">
        <v>21075.5</v>
      </c>
      <c r="S48">
        <v>21077</v>
      </c>
    </row>
    <row r="49" spans="1:8" ht="12.75">
      <c r="A49" s="31" t="s">
        <v>124</v>
      </c>
      <c r="B49">
        <v>14064.9</v>
      </c>
      <c r="C49">
        <v>14076.4</v>
      </c>
      <c r="D49" t="s">
        <v>125</v>
      </c>
      <c r="E49" t="s">
        <v>46</v>
      </c>
      <c r="F49" t="s">
        <v>28</v>
      </c>
      <c r="G49">
        <v>21073.9</v>
      </c>
      <c r="H49">
        <v>21077.9</v>
      </c>
    </row>
    <row r="50" spans="1:7" ht="12.75">
      <c r="A50" s="31" t="s">
        <v>126</v>
      </c>
      <c r="B50">
        <v>3583.5</v>
      </c>
      <c r="C50" t="s">
        <v>127</v>
      </c>
      <c r="D50" t="s">
        <v>128</v>
      </c>
      <c r="E50" t="s">
        <v>129</v>
      </c>
      <c r="F50" t="s">
        <v>130</v>
      </c>
      <c r="G50" t="s">
        <v>39</v>
      </c>
    </row>
    <row r="51" spans="1:14" ht="12.75">
      <c r="A51" s="31" t="s">
        <v>131</v>
      </c>
      <c r="B51">
        <v>3580.9</v>
      </c>
      <c r="C51">
        <v>3583.9</v>
      </c>
      <c r="D51">
        <v>3585.9</v>
      </c>
      <c r="E51">
        <v>3586.9</v>
      </c>
      <c r="F51">
        <v>3594.9</v>
      </c>
      <c r="G51">
        <v>7034.9</v>
      </c>
      <c r="H51">
        <v>7036.9</v>
      </c>
      <c r="I51">
        <v>7040.9</v>
      </c>
      <c r="J51">
        <v>10139.9</v>
      </c>
      <c r="K51">
        <v>10142.9</v>
      </c>
      <c r="L51">
        <v>10145.9</v>
      </c>
      <c r="M51">
        <v>14062.9</v>
      </c>
      <c r="N51">
        <v>14073.9</v>
      </c>
    </row>
    <row r="52" spans="1:22" ht="12.75">
      <c r="A52" s="31" t="s">
        <v>132</v>
      </c>
      <c r="B52">
        <v>3580.9</v>
      </c>
      <c r="C52">
        <v>3583.9</v>
      </c>
      <c r="D52">
        <v>3585.9</v>
      </c>
      <c r="E52">
        <v>3586.9</v>
      </c>
      <c r="F52">
        <v>3591.9</v>
      </c>
      <c r="G52">
        <v>7034.9</v>
      </c>
      <c r="H52">
        <v>7035.9</v>
      </c>
      <c r="I52">
        <v>7036.9</v>
      </c>
      <c r="J52">
        <v>10139.9</v>
      </c>
      <c r="K52">
        <v>10142.9</v>
      </c>
      <c r="L52">
        <v>10145.9</v>
      </c>
      <c r="M52">
        <v>14069.9</v>
      </c>
      <c r="N52">
        <v>14070.9</v>
      </c>
      <c r="O52">
        <v>14071.9</v>
      </c>
      <c r="P52">
        <v>14072.9</v>
      </c>
      <c r="Q52">
        <v>14073.9</v>
      </c>
      <c r="R52">
        <v>14075.9</v>
      </c>
      <c r="S52">
        <v>14077.9</v>
      </c>
      <c r="T52" t="s">
        <v>28</v>
      </c>
      <c r="U52" t="s">
        <v>65</v>
      </c>
      <c r="V52" t="s">
        <v>63</v>
      </c>
    </row>
    <row r="53" spans="1:14" ht="12.75">
      <c r="A53" s="31" t="s">
        <v>133</v>
      </c>
      <c r="B53">
        <v>3583.9</v>
      </c>
      <c r="C53">
        <v>3593.9</v>
      </c>
      <c r="D53">
        <v>3596.9</v>
      </c>
      <c r="E53">
        <v>3597.9</v>
      </c>
      <c r="F53">
        <v>7035.9</v>
      </c>
      <c r="G53">
        <v>7036.9</v>
      </c>
      <c r="H53">
        <v>7037.9</v>
      </c>
      <c r="I53">
        <v>14064.9</v>
      </c>
      <c r="J53">
        <v>14065.9</v>
      </c>
      <c r="K53">
        <v>14068.9</v>
      </c>
      <c r="L53">
        <v>14072.9</v>
      </c>
      <c r="M53">
        <v>14073.9</v>
      </c>
      <c r="N53">
        <v>14075.9</v>
      </c>
    </row>
    <row r="54" spans="1:5" ht="12.75">
      <c r="A54" s="31" t="s">
        <v>134</v>
      </c>
      <c r="B54">
        <v>14066.9</v>
      </c>
      <c r="C54">
        <v>14068.9</v>
      </c>
      <c r="D54">
        <v>14074.9</v>
      </c>
      <c r="E54">
        <v>14076.9</v>
      </c>
    </row>
    <row r="55" spans="1:12" ht="12.75">
      <c r="A55" s="31" t="s">
        <v>135</v>
      </c>
      <c r="B55">
        <v>3590.9</v>
      </c>
      <c r="C55">
        <v>3585.9</v>
      </c>
      <c r="D55">
        <v>3586.9</v>
      </c>
      <c r="E55">
        <v>3591.9</v>
      </c>
      <c r="F55">
        <v>3593.9</v>
      </c>
      <c r="G55">
        <v>7034.9</v>
      </c>
      <c r="H55">
        <v>7036.9</v>
      </c>
      <c r="I55">
        <v>7037.9</v>
      </c>
      <c r="J55">
        <v>7039.9</v>
      </c>
      <c r="K55">
        <v>14069.9</v>
      </c>
      <c r="L55">
        <v>14089.9</v>
      </c>
    </row>
    <row r="56" spans="1:11" ht="12.75">
      <c r="A56" s="31" t="s">
        <v>136</v>
      </c>
      <c r="B56">
        <v>7035.9</v>
      </c>
      <c r="C56">
        <v>7037.9</v>
      </c>
      <c r="D56">
        <v>7040.9</v>
      </c>
      <c r="E56">
        <v>14075.9</v>
      </c>
      <c r="F56">
        <v>14097.9</v>
      </c>
      <c r="G56" t="s">
        <v>28</v>
      </c>
      <c r="H56" t="s">
        <v>137</v>
      </c>
      <c r="I56">
        <v>21075.9</v>
      </c>
      <c r="J56">
        <v>21079.9</v>
      </c>
      <c r="K56" t="s">
        <v>63</v>
      </c>
    </row>
    <row r="57" spans="1:11" ht="12.75">
      <c r="A57" s="31" t="s">
        <v>138</v>
      </c>
      <c r="B57">
        <v>14063.5</v>
      </c>
      <c r="C57">
        <v>14068</v>
      </c>
      <c r="D57">
        <v>14077.5</v>
      </c>
      <c r="E57">
        <v>14109</v>
      </c>
      <c r="F57" t="s">
        <v>74</v>
      </c>
      <c r="G57">
        <v>21063.5</v>
      </c>
      <c r="H57">
        <v>21077.5</v>
      </c>
      <c r="I57" t="s">
        <v>139</v>
      </c>
      <c r="J57">
        <v>28063.5</v>
      </c>
      <c r="K57" t="s">
        <v>140</v>
      </c>
    </row>
    <row r="58" spans="1:12" ht="12.75">
      <c r="A58" s="31" t="s">
        <v>141</v>
      </c>
      <c r="B58">
        <v>7034.9</v>
      </c>
      <c r="C58">
        <v>7035.9</v>
      </c>
      <c r="D58">
        <v>7036.9</v>
      </c>
      <c r="E58">
        <v>7037.9</v>
      </c>
      <c r="F58">
        <v>7039.9</v>
      </c>
      <c r="G58">
        <v>14062.9</v>
      </c>
      <c r="H58">
        <v>14073.9</v>
      </c>
      <c r="I58">
        <v>14074.9</v>
      </c>
      <c r="J58" t="s">
        <v>142</v>
      </c>
      <c r="K58" t="s">
        <v>143</v>
      </c>
      <c r="L58">
        <v>14111.9</v>
      </c>
    </row>
    <row r="59" spans="1:9" ht="12.75">
      <c r="A59" s="31" t="s">
        <v>144</v>
      </c>
      <c r="B59">
        <v>3631.9</v>
      </c>
      <c r="C59" t="s">
        <v>145</v>
      </c>
      <c r="D59">
        <v>7096.5</v>
      </c>
      <c r="E59" t="s">
        <v>146</v>
      </c>
      <c r="F59">
        <v>10148.2</v>
      </c>
      <c r="G59" t="s">
        <v>69</v>
      </c>
      <c r="H59">
        <v>14111</v>
      </c>
      <c r="I59" t="s">
        <v>147</v>
      </c>
    </row>
    <row r="60" spans="1:11" ht="12.75">
      <c r="A60" s="31" t="s">
        <v>148</v>
      </c>
      <c r="B60">
        <v>3629.9</v>
      </c>
      <c r="C60" t="s">
        <v>149</v>
      </c>
      <c r="D60">
        <v>7094</v>
      </c>
      <c r="E60" t="s">
        <v>118</v>
      </c>
      <c r="F60">
        <v>10137.9</v>
      </c>
      <c r="G60" t="s">
        <v>150</v>
      </c>
      <c r="H60">
        <v>14068.9</v>
      </c>
      <c r="I60" t="s">
        <v>151</v>
      </c>
      <c r="J60">
        <v>21109.4</v>
      </c>
      <c r="K60" t="s">
        <v>152</v>
      </c>
    </row>
    <row r="61" spans="1:15" ht="12.75">
      <c r="A61" s="31" t="s">
        <v>153</v>
      </c>
      <c r="B61">
        <v>3621.9</v>
      </c>
      <c r="C61">
        <v>7070.9</v>
      </c>
      <c r="D61">
        <v>7072.4</v>
      </c>
      <c r="E61">
        <v>7100.4</v>
      </c>
      <c r="F61">
        <v>10129.9</v>
      </c>
      <c r="G61">
        <v>10139.9</v>
      </c>
      <c r="H61">
        <v>10140.9</v>
      </c>
      <c r="I61">
        <v>14073.4</v>
      </c>
      <c r="J61">
        <v>14095.9</v>
      </c>
      <c r="K61">
        <v>14097.9</v>
      </c>
      <c r="L61">
        <v>14111.9</v>
      </c>
      <c r="M61">
        <v>21075.9</v>
      </c>
      <c r="N61">
        <v>21093.4</v>
      </c>
      <c r="O61">
        <v>3620.9</v>
      </c>
    </row>
    <row r="62" spans="1:9" ht="12.75">
      <c r="A62" s="31" t="s">
        <v>154</v>
      </c>
      <c r="B62">
        <v>7096</v>
      </c>
      <c r="C62" t="s">
        <v>146</v>
      </c>
      <c r="D62">
        <v>14078.9</v>
      </c>
      <c r="E62" t="s">
        <v>101</v>
      </c>
      <c r="F62">
        <v>18100.9</v>
      </c>
      <c r="G62" t="s">
        <v>39</v>
      </c>
      <c r="H62">
        <v>21079.9</v>
      </c>
      <c r="I62" t="s">
        <v>155</v>
      </c>
    </row>
    <row r="63" spans="1:13" ht="12.75">
      <c r="A63" s="31" t="s">
        <v>156</v>
      </c>
      <c r="B63">
        <v>3620.2</v>
      </c>
      <c r="C63" t="s">
        <v>157</v>
      </c>
      <c r="D63">
        <v>7046.7</v>
      </c>
      <c r="E63" t="s">
        <v>79</v>
      </c>
      <c r="F63">
        <v>10116.2</v>
      </c>
      <c r="G63" t="s">
        <v>158</v>
      </c>
      <c r="H63">
        <v>14106.7</v>
      </c>
      <c r="I63" t="s">
        <v>159</v>
      </c>
      <c r="J63">
        <v>18107</v>
      </c>
      <c r="K63" t="s">
        <v>160</v>
      </c>
      <c r="L63">
        <v>21298.7</v>
      </c>
      <c r="M63" t="s">
        <v>161</v>
      </c>
    </row>
    <row r="64" spans="1:2" ht="12.75">
      <c r="A64" s="31" t="s">
        <v>162</v>
      </c>
      <c r="B64">
        <v>14068</v>
      </c>
    </row>
    <row r="65" spans="1:13" ht="12.75">
      <c r="A65" s="31" t="s">
        <v>163</v>
      </c>
      <c r="B65">
        <v>3624.3</v>
      </c>
      <c r="C65" t="s">
        <v>164</v>
      </c>
      <c r="D65">
        <v>7043.5</v>
      </c>
      <c r="E65" t="s">
        <v>112</v>
      </c>
      <c r="F65">
        <v>10135.4</v>
      </c>
      <c r="G65" t="s">
        <v>165</v>
      </c>
      <c r="H65">
        <v>14097.5</v>
      </c>
      <c r="I65" t="s">
        <v>166</v>
      </c>
      <c r="J65">
        <v>18113.8</v>
      </c>
      <c r="K65" t="s">
        <v>167</v>
      </c>
      <c r="L65">
        <v>21126.5</v>
      </c>
      <c r="M65" t="s">
        <v>168</v>
      </c>
    </row>
    <row r="66" spans="1:3" ht="12.75">
      <c r="A66" s="31" t="s">
        <v>169</v>
      </c>
      <c r="B66">
        <v>28129.9</v>
      </c>
      <c r="C66">
        <v>28159.9</v>
      </c>
    </row>
    <row r="67" spans="1:24" ht="12.75">
      <c r="A67" s="31" t="s">
        <v>170</v>
      </c>
      <c r="B67">
        <v>10143</v>
      </c>
      <c r="C67">
        <v>14100</v>
      </c>
      <c r="T67">
        <v>21076.9</v>
      </c>
      <c r="U67">
        <v>24914.9</v>
      </c>
      <c r="V67">
        <v>28072.9</v>
      </c>
      <c r="W67">
        <v>28074.9</v>
      </c>
      <c r="X67">
        <v>28076.9</v>
      </c>
    </row>
    <row r="68" spans="1:6" ht="12.75">
      <c r="A68" s="31" t="s">
        <v>171</v>
      </c>
      <c r="B68">
        <v>3620.9</v>
      </c>
      <c r="C68">
        <v>7070.9</v>
      </c>
      <c r="D68">
        <v>18100.9</v>
      </c>
      <c r="E68">
        <v>14075.9</v>
      </c>
      <c r="F68" t="s">
        <v>101</v>
      </c>
    </row>
    <row r="69" spans="1:20" ht="12.75">
      <c r="A69" s="31" t="s">
        <v>172</v>
      </c>
      <c r="B69">
        <v>3629.9</v>
      </c>
      <c r="C69">
        <v>7100.4</v>
      </c>
      <c r="D69" t="s">
        <v>36</v>
      </c>
      <c r="E69">
        <v>10144.9</v>
      </c>
      <c r="F69">
        <v>14109.9</v>
      </c>
      <c r="G69">
        <v>18105.9</v>
      </c>
      <c r="H69">
        <v>21097.9</v>
      </c>
      <c r="I69">
        <v>24927.9</v>
      </c>
      <c r="J69">
        <v>28122.9</v>
      </c>
      <c r="T69">
        <v>28104</v>
      </c>
    </row>
    <row r="70" spans="1:5" ht="12.75">
      <c r="A70" s="31" t="s">
        <v>173</v>
      </c>
      <c r="B70">
        <v>7073.9</v>
      </c>
      <c r="C70" t="s">
        <v>174</v>
      </c>
      <c r="D70">
        <v>14073.9</v>
      </c>
      <c r="E70" t="s">
        <v>114</v>
      </c>
    </row>
    <row r="71" spans="1:3" ht="12.75">
      <c r="A71" s="31" t="s">
        <v>175</v>
      </c>
      <c r="B71">
        <v>7067.9</v>
      </c>
      <c r="C71" t="s">
        <v>84</v>
      </c>
    </row>
    <row r="72" spans="1:30" ht="12.75">
      <c r="A72" s="31" t="s">
        <v>176</v>
      </c>
      <c r="B72">
        <v>14069.4</v>
      </c>
      <c r="C72" t="s">
        <v>41</v>
      </c>
      <c r="D72">
        <v>21077.9</v>
      </c>
      <c r="E72" t="s">
        <v>177</v>
      </c>
      <c r="F72">
        <v>7068.9</v>
      </c>
      <c r="G72" t="s">
        <v>36</v>
      </c>
      <c r="H72">
        <v>10139.5</v>
      </c>
      <c r="T72">
        <v>14078.9</v>
      </c>
      <c r="U72">
        <v>14079.9</v>
      </c>
      <c r="V72">
        <v>14089.9</v>
      </c>
      <c r="W72">
        <v>18103.9</v>
      </c>
      <c r="X72">
        <v>18107.9</v>
      </c>
      <c r="Y72">
        <v>21083.9</v>
      </c>
      <c r="Z72">
        <v>21086.9</v>
      </c>
      <c r="AA72">
        <v>24922.9</v>
      </c>
      <c r="AB72">
        <v>24927.9</v>
      </c>
      <c r="AC72">
        <v>28079.9</v>
      </c>
      <c r="AD72">
        <v>28064.9</v>
      </c>
    </row>
    <row r="73" spans="1:16" ht="12.75">
      <c r="A73" s="31" t="s">
        <v>178</v>
      </c>
      <c r="B73">
        <v>3622</v>
      </c>
      <c r="C73">
        <v>3624</v>
      </c>
      <c r="D73">
        <v>3629</v>
      </c>
      <c r="E73" t="s">
        <v>179</v>
      </c>
      <c r="F73">
        <v>3640</v>
      </c>
      <c r="G73">
        <v>7071</v>
      </c>
      <c r="H73">
        <v>7072</v>
      </c>
      <c r="I73">
        <v>7076</v>
      </c>
      <c r="J73">
        <v>7100.5</v>
      </c>
      <c r="K73" t="s">
        <v>36</v>
      </c>
      <c r="L73">
        <v>10128</v>
      </c>
      <c r="M73">
        <v>10141</v>
      </c>
      <c r="N73" t="s">
        <v>137</v>
      </c>
      <c r="O73">
        <v>14098</v>
      </c>
      <c r="P73" t="s">
        <v>28</v>
      </c>
    </row>
    <row r="74" spans="1:5" ht="12.75">
      <c r="A74" s="31" t="s">
        <v>180</v>
      </c>
      <c r="B74">
        <v>7072.9</v>
      </c>
      <c r="C74">
        <v>14073.9</v>
      </c>
      <c r="D74" t="s">
        <v>181</v>
      </c>
      <c r="E74" t="s">
        <v>121</v>
      </c>
    </row>
    <row r="75" spans="1:5" ht="12.75">
      <c r="A75" s="31" t="s">
        <v>182</v>
      </c>
      <c r="B75">
        <v>7065.9</v>
      </c>
      <c r="C75" t="s">
        <v>119</v>
      </c>
      <c r="D75">
        <v>14069.9</v>
      </c>
      <c r="E75" t="s">
        <v>183</v>
      </c>
    </row>
    <row r="76" spans="1:19" ht="12.75">
      <c r="A76" s="31" t="s">
        <v>184</v>
      </c>
      <c r="B76">
        <v>3619.9</v>
      </c>
      <c r="C76">
        <v>3620.9</v>
      </c>
      <c r="D76">
        <v>3622.9</v>
      </c>
      <c r="E76">
        <v>7070.9</v>
      </c>
      <c r="F76">
        <v>7074.9</v>
      </c>
      <c r="G76">
        <v>10125.9</v>
      </c>
      <c r="H76">
        <v>10127.9</v>
      </c>
      <c r="I76">
        <v>10139.4</v>
      </c>
      <c r="J76">
        <v>10140.4</v>
      </c>
      <c r="K76">
        <v>14068.9</v>
      </c>
      <c r="L76">
        <v>14070.4</v>
      </c>
      <c r="M76">
        <v>14073.4</v>
      </c>
      <c r="N76">
        <v>14074.9</v>
      </c>
      <c r="O76">
        <v>14110.4</v>
      </c>
      <c r="P76">
        <v>14115.9</v>
      </c>
      <c r="Q76">
        <v>21073.9</v>
      </c>
      <c r="R76">
        <v>21075.9</v>
      </c>
      <c r="S76">
        <v>21078.9</v>
      </c>
    </row>
    <row r="77" spans="1:5" ht="12.75">
      <c r="A77" s="31" t="s">
        <v>185</v>
      </c>
      <c r="B77">
        <v>7074.9</v>
      </c>
      <c r="C77" t="s">
        <v>186</v>
      </c>
      <c r="D77">
        <v>14075.9</v>
      </c>
      <c r="E77" t="s">
        <v>183</v>
      </c>
    </row>
    <row r="78" spans="1:7" ht="12.75">
      <c r="A78" s="31" t="s">
        <v>187</v>
      </c>
      <c r="B78" t="s">
        <v>36</v>
      </c>
      <c r="C78">
        <v>10133.9</v>
      </c>
      <c r="D78" t="s">
        <v>186</v>
      </c>
      <c r="E78" t="s">
        <v>39</v>
      </c>
      <c r="F78">
        <v>14066.9</v>
      </c>
      <c r="G78" t="s">
        <v>151</v>
      </c>
    </row>
    <row r="79" spans="1:12" ht="12.75">
      <c r="A79" s="31" t="s">
        <v>188</v>
      </c>
      <c r="B79">
        <v>3621.9</v>
      </c>
      <c r="C79">
        <v>3623.9</v>
      </c>
      <c r="D79">
        <v>7072.9</v>
      </c>
      <c r="E79">
        <v>7102.4</v>
      </c>
      <c r="F79">
        <v>10129.9</v>
      </c>
      <c r="G79">
        <v>10142.9</v>
      </c>
      <c r="H79">
        <v>14075.4</v>
      </c>
      <c r="I79">
        <v>14097.9</v>
      </c>
      <c r="J79">
        <v>14114.4</v>
      </c>
      <c r="K79">
        <v>21077.9</v>
      </c>
      <c r="L79">
        <v>21094.9</v>
      </c>
    </row>
    <row r="80" spans="1:5" ht="12.75">
      <c r="A80" s="31" t="s">
        <v>189</v>
      </c>
      <c r="B80">
        <v>7075.9</v>
      </c>
      <c r="C80">
        <v>10132.9</v>
      </c>
      <c r="D80">
        <v>14078.9</v>
      </c>
      <c r="E80" t="s">
        <v>38</v>
      </c>
    </row>
    <row r="81" spans="1:9" ht="12.75">
      <c r="A81" s="31" t="s">
        <v>190</v>
      </c>
      <c r="B81">
        <v>3590.9</v>
      </c>
      <c r="C81">
        <v>7075.4</v>
      </c>
      <c r="D81" t="s">
        <v>36</v>
      </c>
      <c r="E81" t="s">
        <v>191</v>
      </c>
      <c r="F81" t="s">
        <v>114</v>
      </c>
      <c r="G81">
        <v>18075.4</v>
      </c>
      <c r="H81" t="s">
        <v>192</v>
      </c>
      <c r="I81" t="s">
        <v>193</v>
      </c>
    </row>
    <row r="82" spans="1:9" ht="12.75">
      <c r="A82" s="31" t="s">
        <v>194</v>
      </c>
      <c r="B82">
        <v>3617.9</v>
      </c>
      <c r="C82">
        <v>7036.9</v>
      </c>
      <c r="D82" t="s">
        <v>118</v>
      </c>
      <c r="E82">
        <v>10126.9</v>
      </c>
      <c r="F82" t="s">
        <v>195</v>
      </c>
      <c r="G82">
        <v>14066.9</v>
      </c>
      <c r="H82">
        <v>18101.9</v>
      </c>
      <c r="I82" t="s">
        <v>196</v>
      </c>
    </row>
    <row r="83" spans="1:16" ht="12.75">
      <c r="A83" s="31" t="s">
        <v>197</v>
      </c>
      <c r="B83">
        <v>3620.03</v>
      </c>
      <c r="C83">
        <v>3621.9</v>
      </c>
      <c r="D83">
        <v>3624.03</v>
      </c>
      <c r="E83">
        <v>7074.53</v>
      </c>
      <c r="F83">
        <v>7079.03</v>
      </c>
      <c r="G83">
        <v>7103.53</v>
      </c>
      <c r="H83">
        <v>14075.53</v>
      </c>
      <c r="I83">
        <v>14100.03</v>
      </c>
      <c r="J83">
        <v>14112.9</v>
      </c>
      <c r="K83">
        <v>14115.53</v>
      </c>
      <c r="L83">
        <v>14117.9</v>
      </c>
      <c r="M83">
        <v>14120.03</v>
      </c>
      <c r="N83">
        <v>21075.9</v>
      </c>
      <c r="O83">
        <v>21078.03</v>
      </c>
      <c r="P83">
        <v>21098.03</v>
      </c>
    </row>
    <row r="84" spans="1:19" ht="12.75">
      <c r="A84" s="31" t="s">
        <v>198</v>
      </c>
      <c r="B84">
        <v>3631.2</v>
      </c>
      <c r="C84" t="s">
        <v>199</v>
      </c>
      <c r="D84">
        <v>7074.9</v>
      </c>
      <c r="E84" t="s">
        <v>36</v>
      </c>
      <c r="F84">
        <v>10126.9</v>
      </c>
      <c r="G84" t="s">
        <v>89</v>
      </c>
      <c r="H84">
        <v>14069</v>
      </c>
      <c r="I84" t="s">
        <v>96</v>
      </c>
      <c r="J84">
        <v>7100.2</v>
      </c>
      <c r="K84">
        <v>7100.7</v>
      </c>
      <c r="L84">
        <v>7101.2</v>
      </c>
      <c r="M84">
        <v>7101.7</v>
      </c>
      <c r="N84">
        <v>10140.7</v>
      </c>
      <c r="O84">
        <v>10143.7</v>
      </c>
      <c r="P84">
        <v>14077.7</v>
      </c>
      <c r="Q84">
        <v>14099.7</v>
      </c>
      <c r="R84">
        <v>14108.7</v>
      </c>
      <c r="S84">
        <v>3683.7</v>
      </c>
    </row>
    <row r="85" spans="1:18" ht="12.75">
      <c r="A85" s="31" t="s">
        <v>200</v>
      </c>
      <c r="B85" t="s">
        <v>201</v>
      </c>
      <c r="C85">
        <v>7066.9</v>
      </c>
      <c r="D85" t="s">
        <v>89</v>
      </c>
      <c r="E85">
        <v>14066.9</v>
      </c>
      <c r="F85">
        <v>3621.9</v>
      </c>
      <c r="G85">
        <v>3623.9</v>
      </c>
      <c r="H85">
        <v>3625.9</v>
      </c>
      <c r="I85">
        <v>7072.4</v>
      </c>
      <c r="J85">
        <v>7100.4</v>
      </c>
      <c r="K85">
        <v>10140.9</v>
      </c>
      <c r="L85">
        <v>10142.9</v>
      </c>
      <c r="M85">
        <v>10143.9</v>
      </c>
      <c r="N85">
        <v>14095.9</v>
      </c>
      <c r="O85">
        <v>14097.9</v>
      </c>
      <c r="P85">
        <v>14112.4</v>
      </c>
      <c r="Q85">
        <v>14113.9</v>
      </c>
      <c r="R85">
        <v>18102.4</v>
      </c>
    </row>
    <row r="86" spans="1:9" ht="12.75">
      <c r="A86" s="31" t="s">
        <v>202</v>
      </c>
      <c r="B86">
        <v>7072.9</v>
      </c>
      <c r="C86" t="s">
        <v>203</v>
      </c>
      <c r="D86">
        <v>10125.9</v>
      </c>
      <c r="E86" t="s">
        <v>186</v>
      </c>
      <c r="F86">
        <v>14065.9</v>
      </c>
      <c r="G86" t="s">
        <v>114</v>
      </c>
      <c r="H86">
        <v>18100.9</v>
      </c>
      <c r="I86" t="s">
        <v>39</v>
      </c>
    </row>
    <row r="87" spans="1:13" ht="12.75">
      <c r="A87" s="31" t="s">
        <v>204</v>
      </c>
      <c r="B87">
        <v>3631.2</v>
      </c>
      <c r="C87" t="s">
        <v>199</v>
      </c>
      <c r="D87">
        <v>7163</v>
      </c>
      <c r="E87" t="s">
        <v>205</v>
      </c>
      <c r="F87">
        <v>7176.5</v>
      </c>
      <c r="G87" t="s">
        <v>206</v>
      </c>
      <c r="H87">
        <v>10131.5</v>
      </c>
      <c r="I87" t="s">
        <v>207</v>
      </c>
      <c r="J87">
        <v>18116.3</v>
      </c>
      <c r="K87" t="s">
        <v>208</v>
      </c>
      <c r="L87">
        <v>7165</v>
      </c>
      <c r="M87" t="s">
        <v>209</v>
      </c>
    </row>
    <row r="88" spans="1:7" ht="12.75">
      <c r="A88" s="31" t="s">
        <v>210</v>
      </c>
      <c r="B88">
        <v>14074.9</v>
      </c>
      <c r="C88" t="s">
        <v>92</v>
      </c>
      <c r="D88">
        <v>21074.9</v>
      </c>
      <c r="E88" t="s">
        <v>70</v>
      </c>
      <c r="F88">
        <v>10127.9</v>
      </c>
      <c r="G88" t="s">
        <v>50</v>
      </c>
    </row>
    <row r="89" spans="1:10" ht="12.75">
      <c r="A89" s="31" t="s">
        <v>211</v>
      </c>
      <c r="B89">
        <v>7037</v>
      </c>
      <c r="C89" t="s">
        <v>212</v>
      </c>
      <c r="D89">
        <v>14073</v>
      </c>
      <c r="E89" t="s">
        <v>147</v>
      </c>
      <c r="F89">
        <v>21073</v>
      </c>
      <c r="G89" t="s">
        <v>213</v>
      </c>
      <c r="H89" t="s">
        <v>212</v>
      </c>
      <c r="I89">
        <v>10125</v>
      </c>
      <c r="J89" t="s">
        <v>214</v>
      </c>
    </row>
    <row r="90" spans="1:3" ht="12.75">
      <c r="A90" s="31" t="s">
        <v>215</v>
      </c>
      <c r="B90" t="s">
        <v>216</v>
      </c>
      <c r="C90" t="s">
        <v>217</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Stevenson</dc:creator>
  <cp:keywords/>
  <dc:description/>
  <cp:lastModifiedBy>John Stevenson</cp:lastModifiedBy>
  <dcterms:created xsi:type="dcterms:W3CDTF">2005-01-15T20:16:11Z</dcterms:created>
  <dcterms:modified xsi:type="dcterms:W3CDTF">2007-07-31T14:31:44Z</dcterms:modified>
  <cp:category/>
  <cp:version/>
  <cp:contentType/>
  <cp:contentStatus/>
</cp:coreProperties>
</file>